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02 operations chart" sheetId="1" r:id="rId1"/>
    <sheet name="02 grants chart" sheetId="2" r:id="rId2"/>
    <sheet name="03 operations chart" sheetId="3" r:id="rId3"/>
    <sheet name="03 grants chart" sheetId="4" r:id="rId4"/>
  </sheets>
  <externalReferences>
    <externalReference r:id="rId7"/>
    <externalReference r:id="rId8"/>
  </externalReferences>
  <definedNames>
    <definedName name="_xlnm.Print_Area" localSheetId="1">'02 grants chart'!$A$1:$J$49</definedName>
    <definedName name="_xlnm.Print_Area" localSheetId="0">'02 operations chart'!$A$1:$L$44</definedName>
    <definedName name="_xlnm.Print_Area" localSheetId="3">'03 grants chart'!$A$1:$J$49</definedName>
    <definedName name="_xlnm.Print_Area" localSheetId="2">'03 operations chart'!$A$1:$L$44</definedName>
  </definedNames>
  <calcPr fullCalcOnLoad="1"/>
</workbook>
</file>

<file path=xl/sharedStrings.xml><?xml version="1.0" encoding="utf-8"?>
<sst xmlns="http://schemas.openxmlformats.org/spreadsheetml/2006/main" count="175" uniqueCount="49">
  <si>
    <t>FY02 Authority Fiscal Aug 02</t>
  </si>
  <si>
    <t>Exhibit #1  -  Operations</t>
  </si>
  <si>
    <t>Illinois Criminal Justice Information Authority</t>
  </si>
  <si>
    <t>Final FY 2002 Expenditures/Obligations</t>
  </si>
  <si>
    <t>July 1, 2001  -  August 31, 2002</t>
  </si>
  <si>
    <t xml:space="preserve"> </t>
  </si>
  <si>
    <t>Criminal Justice Information Systems</t>
  </si>
  <si>
    <t>General Revenue</t>
  </si>
  <si>
    <t>Trust Fund</t>
  </si>
  <si>
    <t>Total</t>
  </si>
  <si>
    <t>Appropriation</t>
  </si>
  <si>
    <t>Expenditures</t>
  </si>
  <si>
    <t>Balance</t>
  </si>
  <si>
    <t>Personal Services</t>
  </si>
  <si>
    <t>Retirement - State Pick-Up</t>
  </si>
  <si>
    <t xml:space="preserve">Retirement </t>
  </si>
  <si>
    <t>FICA</t>
  </si>
  <si>
    <t>Group Insurance</t>
  </si>
  <si>
    <t>Contractual</t>
  </si>
  <si>
    <t xml:space="preserve">Travel </t>
  </si>
  <si>
    <t>Commodities</t>
  </si>
  <si>
    <t>Printing</t>
  </si>
  <si>
    <t>Equipment</t>
  </si>
  <si>
    <t>EDP</t>
  </si>
  <si>
    <t>Telecommunications</t>
  </si>
  <si>
    <t>Operation of Auto</t>
  </si>
  <si>
    <t>% of Appropriation</t>
  </si>
  <si>
    <t>Criminal Justice Trust Fund</t>
  </si>
  <si>
    <t>Criminal Justice Information</t>
  </si>
  <si>
    <t>(Federal)</t>
  </si>
  <si>
    <t>Matching Funds/Other</t>
  </si>
  <si>
    <t>Projects Fund</t>
  </si>
  <si>
    <t>Federal Assistance Support</t>
  </si>
  <si>
    <t>State Agencies</t>
  </si>
  <si>
    <t>Locals/Non-Profit Orgs.</t>
  </si>
  <si>
    <t>Misc. Awards/Grants</t>
  </si>
  <si>
    <t>Fed. Crime Bill Initiatives</t>
  </si>
  <si>
    <t>SANE Program</t>
  </si>
  <si>
    <t>Juvenile Accountability Block Grant</t>
  </si>
  <si>
    <t xml:space="preserve">   % of Appropriation:</t>
  </si>
  <si>
    <t>Juvenile Accountability Incentive</t>
  </si>
  <si>
    <t>Block Grant Fund - (Federal)</t>
  </si>
  <si>
    <t>FY03 Authority Fiscal Oct 02</t>
  </si>
  <si>
    <t>FY 2003 Expenditures/Obligations</t>
  </si>
  <si>
    <t>July 1, 2002  -  October 31, 2002</t>
  </si>
  <si>
    <t>Expenditures/</t>
  </si>
  <si>
    <t>Obligations</t>
  </si>
  <si>
    <t>Exhibit #3  -  Operations</t>
  </si>
  <si>
    <t>Exhibit #4  -  Awards and Grants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</si>
</sst>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36526]mm/dd/yy;mm/dd/yyyy"/>
    <numFmt numFmtId="165" formatCode="0.0%"/>
    <numFmt numFmtId="166" formatCode="#,##0.0000000000"/>
    <numFmt numFmtId="167" formatCode="&quot;$&quot;#,##0.00"/>
    <numFmt numFmtId="168" formatCode="#,##0.0_);[Red]\(#,##0.0\)"/>
  </numFmts>
  <fonts count="17">
    <font>
      <sz val="10"/>
      <name val="Arial"/>
      <family val="0"/>
    </font>
    <font>
      <sz val="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6"/>
      <name val="Univers (W1)"/>
      <family val="0"/>
    </font>
    <font>
      <b/>
      <sz val="12"/>
      <name val="Times New Roman"/>
      <family val="0"/>
    </font>
    <font>
      <sz val="11.25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5" fontId="0" fillId="0" borderId="0" xfId="0" applyNumberFormat="1" applyFont="1" applyAlignment="1">
      <alignment/>
    </xf>
    <xf numFmtId="5" fontId="2" fillId="0" borderId="0" xfId="0" applyNumberFormat="1" applyFont="1" applyAlignment="1">
      <alignment horizontal="center"/>
    </xf>
    <xf numFmtId="5" fontId="0" fillId="2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8" fontId="1" fillId="0" borderId="0" xfId="0" applyNumberFormat="1" applyFont="1" applyAlignment="1">
      <alignment horizontal="left"/>
    </xf>
    <xf numFmtId="5" fontId="2" fillId="0" borderId="0" xfId="0" applyNumberFormat="1" applyFont="1" applyAlignment="1">
      <alignment/>
    </xf>
    <xf numFmtId="5" fontId="3" fillId="2" borderId="0" xfId="0" applyNumberFormat="1" applyFont="1" applyFill="1" applyAlignment="1">
      <alignment horizontal="centerContinuous"/>
    </xf>
    <xf numFmtId="5" fontId="4" fillId="0" borderId="0" xfId="0" applyNumberFormat="1" applyFont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5" fontId="2" fillId="0" borderId="0" xfId="0" applyNumberFormat="1" applyFont="1" applyAlignment="1">
      <alignment horizontal="centerContinuous"/>
    </xf>
    <xf numFmtId="5" fontId="0" fillId="0" borderId="0" xfId="0" applyNumberFormat="1" applyFont="1" applyAlignment="1">
      <alignment horizontal="centerContinuous"/>
    </xf>
    <xf numFmtId="5" fontId="5" fillId="0" borderId="0" xfId="0" applyNumberFormat="1" applyFont="1" applyAlignment="1">
      <alignment horizontal="centerContinuous"/>
    </xf>
    <xf numFmtId="5" fontId="0" fillId="2" borderId="0" xfId="0" applyNumberFormat="1" applyFont="1" applyFill="1" applyAlignment="1">
      <alignment horizontal="centerContinuous"/>
    </xf>
    <xf numFmtId="5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5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8" fillId="2" borderId="0" xfId="0" applyNumberFormat="1" applyFont="1" applyFill="1" applyAlignment="1">
      <alignment/>
    </xf>
    <xf numFmtId="5" fontId="0" fillId="0" borderId="1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2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165" fontId="0" fillId="2" borderId="0" xfId="0" applyNumberFormat="1" applyFont="1" applyFill="1" applyAlignment="1">
      <alignment/>
    </xf>
    <xf numFmtId="5" fontId="0" fillId="0" borderId="1" xfId="0" applyNumberFormat="1" applyFont="1" applyBorder="1" applyAlignment="1">
      <alignment/>
    </xf>
    <xf numFmtId="5" fontId="0" fillId="0" borderId="2" xfId="0" applyNumberFormat="1" applyFont="1" applyBorder="1" applyAlignment="1">
      <alignment/>
    </xf>
    <xf numFmtId="5" fontId="0" fillId="0" borderId="2" xfId="17" applyNumberFormat="1" applyFont="1" applyBorder="1" applyAlignment="1">
      <alignment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5" fontId="0" fillId="0" borderId="0" xfId="17" applyNumberFormat="1" applyFont="1" applyAlignment="1">
      <alignment/>
    </xf>
    <xf numFmtId="165" fontId="5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5" fontId="3" fillId="2" borderId="0" xfId="0" applyNumberFormat="1" applyFont="1" applyFill="1" applyAlignment="1">
      <alignment horizontal="center"/>
    </xf>
    <xf numFmtId="5" fontId="2" fillId="0" borderId="0" xfId="0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5" fontId="0" fillId="0" borderId="6" xfId="0" applyNumberFormat="1" applyFont="1" applyBorder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6" xfId="0" applyNumberFormat="1" applyFont="1" applyBorder="1" applyAlignment="1">
      <alignment horizontal="centerContinuous"/>
    </xf>
    <xf numFmtId="5" fontId="12" fillId="0" borderId="0" xfId="0" applyNumberFormat="1" applyFont="1" applyBorder="1" applyAlignment="1">
      <alignment horizontal="centerContinuous"/>
    </xf>
    <xf numFmtId="3" fontId="8" fillId="2" borderId="6" xfId="0" applyNumberFormat="1" applyFont="1" applyFill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Continuous"/>
    </xf>
    <xf numFmtId="3" fontId="8" fillId="0" borderId="7" xfId="0" applyNumberFormat="1" applyFont="1" applyBorder="1" applyAlignment="1">
      <alignment horizontal="centerContinuous"/>
    </xf>
    <xf numFmtId="5" fontId="12" fillId="0" borderId="1" xfId="0" applyNumberFormat="1" applyFont="1" applyBorder="1" applyAlignment="1">
      <alignment horizontal="centerContinuous"/>
    </xf>
    <xf numFmtId="3" fontId="8" fillId="2" borderId="7" xfId="0" applyNumberFormat="1" applyFont="1" applyFill="1" applyBorder="1" applyAlignment="1">
      <alignment horizontal="centerContinuous"/>
    </xf>
    <xf numFmtId="5" fontId="0" fillId="0" borderId="6" xfId="0" applyNumberFormat="1" applyFont="1" applyBorder="1" applyAlignment="1">
      <alignment horizontal="center"/>
    </xf>
    <xf numFmtId="5" fontId="0" fillId="0" borderId="7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/>
    </xf>
    <xf numFmtId="5" fontId="0" fillId="2" borderId="6" xfId="0" applyNumberFormat="1" applyFont="1" applyFill="1" applyBorder="1" applyAlignment="1">
      <alignment/>
    </xf>
    <xf numFmtId="5" fontId="0" fillId="2" borderId="0" xfId="0" applyNumberFormat="1" applyFont="1" applyFill="1" applyBorder="1" applyAlignment="1">
      <alignment/>
    </xf>
    <xf numFmtId="5" fontId="0" fillId="0" borderId="8" xfId="0" applyNumberFormat="1" applyFont="1" applyBorder="1" applyAlignment="1">
      <alignment/>
    </xf>
    <xf numFmtId="5" fontId="0" fillId="0" borderId="9" xfId="0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9" fontId="0" fillId="0" borderId="0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 horizontal="right"/>
    </xf>
    <xf numFmtId="9" fontId="0" fillId="0" borderId="11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Font="1" applyBorder="1" applyAlignment="1">
      <alignment horizontal="right"/>
    </xf>
    <xf numFmtId="9" fontId="0" fillId="0" borderId="7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9" fontId="0" fillId="0" borderId="0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6" xfId="0" applyNumberFormat="1" applyFont="1" applyBorder="1" applyAlignment="1">
      <alignment/>
    </xf>
    <xf numFmtId="5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5" fontId="0" fillId="0" borderId="11" xfId="0" applyNumberFormat="1" applyFont="1" applyBorder="1" applyAlignment="1">
      <alignment/>
    </xf>
    <xf numFmtId="5" fontId="0" fillId="2" borderId="1" xfId="0" applyNumberFormat="1" applyFont="1" applyFill="1" applyBorder="1" applyAlignment="1">
      <alignment/>
    </xf>
    <xf numFmtId="5" fontId="0" fillId="0" borderId="7" xfId="0" applyNumberFormat="1" applyFont="1" applyBorder="1" applyAlignment="1">
      <alignment/>
    </xf>
    <xf numFmtId="5" fontId="0" fillId="0" borderId="12" xfId="0" applyNumberFormat="1" applyFont="1" applyBorder="1" applyAlignment="1">
      <alignment/>
    </xf>
    <xf numFmtId="5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5" fontId="3" fillId="2" borderId="0" xfId="0" applyNumberFormat="1" applyFont="1" applyFill="1" applyAlignment="1">
      <alignment horizontal="center"/>
    </xf>
    <xf numFmtId="5" fontId="3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'[2]data'!$A$2:$A$4</c:f>
              <c:strCache>
                <c:ptCount val="3"/>
                <c:pt idx="0">
                  <c:v>General Revenue</c:v>
                </c:pt>
                <c:pt idx="1">
                  <c:v>CJIS Trust Fund (USERS)</c:v>
                </c:pt>
                <c:pt idx="2">
                  <c:v>Total Operations Budget</c:v>
                </c:pt>
              </c:strCache>
            </c:strRef>
          </c:cat>
          <c:val>
            <c:numRef>
              <c:f>'[2]data'!$B$2:$B$4</c:f>
              <c:numCache>
                <c:ptCount val="3"/>
                <c:pt idx="0">
                  <c:v>0.8139476245244626</c:v>
                </c:pt>
                <c:pt idx="1">
                  <c:v>0.6765023096304591</c:v>
                </c:pt>
                <c:pt idx="2">
                  <c:v>0.7510903416820037</c:v>
                </c:pt>
              </c:numCache>
            </c:numRef>
          </c:val>
          <c:shape val="box"/>
        </c:ser>
        <c:shape val="box"/>
        <c:axId val="60762077"/>
        <c:axId val="9987782"/>
      </c:bar3D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987782"/>
        <c:crosses val="autoZero"/>
        <c:auto val="1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607620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'[2]data'!$A$7:$A$11</c:f>
              <c:strCache>
                <c:ptCount val="5"/>
                <c:pt idx="0">
                  <c:v>Criminal Justice Trust Fund (Federal)</c:v>
                </c:pt>
                <c:pt idx="1">
                  <c:v>General Revenue Matching Funds/Other</c:v>
                </c:pt>
                <c:pt idx="2">
                  <c:v>Criminal Justice Information Projects Fund</c:v>
                </c:pt>
                <c:pt idx="3">
                  <c:v>Juvenile Accountability Incentive Block Grant Fund</c:v>
                </c:pt>
                <c:pt idx="4">
                  <c:v>Total Awards and Grants</c:v>
                </c:pt>
              </c:strCache>
            </c:strRef>
          </c:cat>
          <c:val>
            <c:numRef>
              <c:f>'[2]data'!$B$7:$B$11</c:f>
              <c:numCache>
                <c:ptCount val="5"/>
                <c:pt idx="0">
                  <c:v>0.5792204546069788</c:v>
                </c:pt>
                <c:pt idx="1">
                  <c:v>0.7133849641103136</c:v>
                </c:pt>
                <c:pt idx="2">
                  <c:v>0.189119</c:v>
                </c:pt>
                <c:pt idx="3">
                  <c:v>0.4848399730913071</c:v>
                </c:pt>
                <c:pt idx="4">
                  <c:v>0.565564668780128</c:v>
                </c:pt>
              </c:numCache>
            </c:numRef>
          </c:val>
          <c:shape val="box"/>
        </c:ser>
        <c:shape val="box"/>
        <c:axId val="22781175"/>
        <c:axId val="3703984"/>
      </c:bar3D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'[1]data'!$A$2:$A$4</c:f>
              <c:strCache>
                <c:ptCount val="3"/>
                <c:pt idx="0">
                  <c:v>General Revenue</c:v>
                </c:pt>
                <c:pt idx="1">
                  <c:v>CJIS Trust Fund (USERS)</c:v>
                </c:pt>
                <c:pt idx="2">
                  <c:v>Total Operations Budget</c:v>
                </c:pt>
              </c:strCache>
            </c:strRef>
          </c:cat>
          <c:val>
            <c:numRef>
              <c:f>'[1]data'!$B$2:$B$4</c:f>
              <c:numCache>
                <c:ptCount val="3"/>
                <c:pt idx="0">
                  <c:v>0.30030189728694145</c:v>
                </c:pt>
                <c:pt idx="1">
                  <c:v>0.32825894818451995</c:v>
                </c:pt>
                <c:pt idx="2">
                  <c:v>0.3155262676442856</c:v>
                </c:pt>
              </c:numCache>
            </c:numRef>
          </c:val>
          <c:shape val="box"/>
        </c:ser>
        <c:shape val="box"/>
        <c:axId val="33335857"/>
        <c:axId val="31587258"/>
      </c:bar3D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333358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8"/>
          <c:w val="0.973"/>
          <c:h val="0.982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'[1]data'!$A$8:$A$12</c:f>
              <c:strCache>
                <c:ptCount val="5"/>
                <c:pt idx="0">
                  <c:v>Criminal Justice Trust Fund (Federal)</c:v>
                </c:pt>
                <c:pt idx="1">
                  <c:v>General Revenue Matching Funds/Other</c:v>
                </c:pt>
                <c:pt idx="2">
                  <c:v>Criminal Justice Information Projects Fund</c:v>
                </c:pt>
                <c:pt idx="3">
                  <c:v>Juvenile Accountability Incentive Block Grant Fund</c:v>
                </c:pt>
                <c:pt idx="4">
                  <c:v>Total Awards and Grants</c:v>
                </c:pt>
              </c:strCache>
            </c:strRef>
          </c:cat>
          <c:val>
            <c:numRef>
              <c:f>'[1]data'!$B$8:$B$12</c:f>
              <c:numCache>
                <c:ptCount val="5"/>
                <c:pt idx="0">
                  <c:v>0.42490264757494345</c:v>
                </c:pt>
                <c:pt idx="1">
                  <c:v>0.44122475117096016</c:v>
                </c:pt>
                <c:pt idx="2">
                  <c:v>0.001061</c:v>
                </c:pt>
                <c:pt idx="3">
                  <c:v>0.28369777889263886</c:v>
                </c:pt>
                <c:pt idx="4">
                  <c:v>0.4013982100606933</c:v>
                </c:pt>
              </c:numCache>
            </c:numRef>
          </c:val>
          <c:shape val="box"/>
        </c:ser>
        <c:shape val="box"/>
        <c:axId val="15849867"/>
        <c:axId val="8431076"/>
      </c:bar3D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</xdr:row>
      <xdr:rowOff>85725</xdr:rowOff>
    </xdr:from>
    <xdr:to>
      <xdr:col>10</xdr:col>
      <xdr:colOff>781050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04800" y="1181100"/>
        <a:ext cx="83439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476250</xdr:colOff>
      <xdr:row>8</xdr:row>
      <xdr:rowOff>76200</xdr:rowOff>
    </xdr:from>
    <xdr:to>
      <xdr:col>3</xdr:col>
      <xdr:colOff>638175</xdr:colOff>
      <xdr:row>9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19400" y="1495425"/>
          <a:ext cx="1019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$2,760,015</a:t>
          </a:r>
        </a:p>
      </xdr:txBody>
    </xdr:sp>
    <xdr:clientData/>
  </xdr:twoCellAnchor>
  <xdr:twoCellAnchor>
    <xdr:from>
      <xdr:col>5</xdr:col>
      <xdr:colOff>123825</xdr:colOff>
      <xdr:row>9</xdr:row>
      <xdr:rowOff>19050</xdr:rowOff>
    </xdr:from>
    <xdr:to>
      <xdr:col>6</xdr:col>
      <xdr:colOff>361950</xdr:colOff>
      <xdr:row>10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86275" y="1600200"/>
          <a:ext cx="1019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$1,933,173</a:t>
          </a:r>
        </a:p>
      </xdr:txBody>
    </xdr:sp>
    <xdr:clientData/>
  </xdr:twoCellAnchor>
  <xdr:twoCellAnchor>
    <xdr:from>
      <xdr:col>7</xdr:col>
      <xdr:colOff>161925</xdr:colOff>
      <xdr:row>8</xdr:row>
      <xdr:rowOff>152400</xdr:rowOff>
    </xdr:from>
    <xdr:to>
      <xdr:col>9</xdr:col>
      <xdr:colOff>19050</xdr:colOff>
      <xdr:row>10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86475" y="1571625"/>
          <a:ext cx="1019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$4,693,188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0.146</cdr:y>
    </cdr:from>
    <cdr:to>
      <cdr:x>0.325</cdr:x>
      <cdr:y>0.266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314325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$57,770,811</a:t>
          </a:r>
        </a:p>
      </cdr:txBody>
    </cdr:sp>
  </cdr:relSizeAnchor>
  <cdr:relSizeAnchor xmlns:cdr="http://schemas.openxmlformats.org/drawingml/2006/chartDrawing">
    <cdr:from>
      <cdr:x>0.735</cdr:x>
      <cdr:y>0.169</cdr:y>
    </cdr:from>
    <cdr:to>
      <cdr:x>0.806</cdr:x>
      <cdr:y>0.289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0" y="36195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$68,541,574</a:t>
          </a:r>
        </a:p>
      </cdr:txBody>
    </cdr:sp>
  </cdr:relSizeAnchor>
  <cdr:relSizeAnchor xmlns:cdr="http://schemas.openxmlformats.org/drawingml/2006/chartDrawing">
    <cdr:from>
      <cdr:x>0.618</cdr:x>
      <cdr:y>0.205</cdr:y>
    </cdr:from>
    <cdr:to>
      <cdr:x>0.688</cdr:x>
      <cdr:y>0.324</cdr:y>
    </cdr:to>
    <cdr:sp>
      <cdr:nvSpPr>
        <cdr:cNvPr id="3" name="TextBox 3"/>
        <cdr:cNvSpPr txBox="1">
          <a:spLocks noChangeArrowheads="1"/>
        </cdr:cNvSpPr>
      </cdr:nvSpPr>
      <cdr:spPr>
        <a:xfrm>
          <a:off x="7362825" y="4381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$8,504,481</a:t>
          </a:r>
        </a:p>
      </cdr:txBody>
    </cdr:sp>
  </cdr:relSizeAnchor>
  <cdr:relSizeAnchor xmlns:cdr="http://schemas.openxmlformats.org/drawingml/2006/chartDrawing">
    <cdr:from>
      <cdr:x>0.502</cdr:x>
      <cdr:y>0.447</cdr:y>
    </cdr:from>
    <cdr:to>
      <cdr:x>0.574</cdr:x>
      <cdr:y>0.567</cdr:y>
    </cdr:to>
    <cdr:sp>
      <cdr:nvSpPr>
        <cdr:cNvPr id="4" name="TextBox 4"/>
        <cdr:cNvSpPr txBox="1">
          <a:spLocks noChangeArrowheads="1"/>
        </cdr:cNvSpPr>
      </cdr:nvSpPr>
      <cdr:spPr>
        <a:xfrm>
          <a:off x="5981700" y="962025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$189,119</a:t>
          </a:r>
        </a:p>
      </cdr:txBody>
    </cdr:sp>
  </cdr:relSizeAnchor>
  <cdr:relSizeAnchor xmlns:cdr="http://schemas.openxmlformats.org/drawingml/2006/chartDrawing">
    <cdr:from>
      <cdr:x>0.378</cdr:x>
      <cdr:y>0.05</cdr:y>
    </cdr:from>
    <cdr:to>
      <cdr:x>0.45</cdr:x>
      <cdr:y>0.169</cdr:y>
    </cdr:to>
    <cdr:sp>
      <cdr:nvSpPr>
        <cdr:cNvPr id="5" name="TextBox 5"/>
        <cdr:cNvSpPr txBox="1">
          <a:spLocks noChangeArrowheads="1"/>
        </cdr:cNvSpPr>
      </cdr:nvSpPr>
      <cdr:spPr>
        <a:xfrm>
          <a:off x="4505325" y="104775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$2,077,163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11</xdr:col>
      <xdr:colOff>714375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0" y="1066800"/>
        <a:ext cx="11925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104775</xdr:rowOff>
    </xdr:from>
    <xdr:to>
      <xdr:col>11</xdr:col>
      <xdr:colOff>657225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81000" y="1200150"/>
        <a:ext cx="89344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11</xdr:row>
      <xdr:rowOff>9525</xdr:rowOff>
    </xdr:from>
    <xdr:to>
      <xdr:col>4</xdr:col>
      <xdr:colOff>28575</xdr:colOff>
      <xdr:row>12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52775" y="1933575"/>
          <a:ext cx="857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$971,837</a:t>
          </a:r>
        </a:p>
      </xdr:txBody>
    </xdr:sp>
    <xdr:clientData/>
  </xdr:twoCellAnchor>
  <xdr:twoCellAnchor>
    <xdr:from>
      <xdr:col>5</xdr:col>
      <xdr:colOff>466725</xdr:colOff>
      <xdr:row>8</xdr:row>
      <xdr:rowOff>47625</xdr:rowOff>
    </xdr:from>
    <xdr:to>
      <xdr:col>6</xdr:col>
      <xdr:colOff>542925</xdr:colOff>
      <xdr:row>9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29175" y="1466850"/>
          <a:ext cx="857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$1,270,198</a:t>
          </a:r>
        </a:p>
      </xdr:txBody>
    </xdr:sp>
    <xdr:clientData/>
  </xdr:twoCellAnchor>
  <xdr:twoCellAnchor>
    <xdr:from>
      <xdr:col>7</xdr:col>
      <xdr:colOff>571500</xdr:colOff>
      <xdr:row>9</xdr:row>
      <xdr:rowOff>76200</xdr:rowOff>
    </xdr:from>
    <xdr:to>
      <xdr:col>9</xdr:col>
      <xdr:colOff>266700</xdr:colOff>
      <xdr:row>10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496050" y="1657350"/>
          <a:ext cx="857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$2,242,665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11</xdr:col>
      <xdr:colOff>619125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0" y="1066800"/>
        <a:ext cx="118300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7</xdr:row>
      <xdr:rowOff>38100</xdr:rowOff>
    </xdr:from>
    <xdr:to>
      <xdr:col>3</xdr:col>
      <xdr:colOff>19050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28975" y="125730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$42,591,774</a:t>
          </a:r>
        </a:p>
      </xdr:txBody>
    </xdr:sp>
    <xdr:clientData/>
  </xdr:twoCellAnchor>
  <xdr:twoCellAnchor>
    <xdr:from>
      <xdr:col>7</xdr:col>
      <xdr:colOff>581025</xdr:colOff>
      <xdr:row>7</xdr:row>
      <xdr:rowOff>104775</xdr:rowOff>
    </xdr:from>
    <xdr:to>
      <xdr:col>8</xdr:col>
      <xdr:colOff>409575</xdr:colOff>
      <xdr:row>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67700" y="1323975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$48,774,900</a:t>
          </a:r>
        </a:p>
      </xdr:txBody>
    </xdr:sp>
    <xdr:clientData/>
  </xdr:twoCellAnchor>
  <xdr:twoCellAnchor>
    <xdr:from>
      <xdr:col>6</xdr:col>
      <xdr:colOff>228600</xdr:colOff>
      <xdr:row>9</xdr:row>
      <xdr:rowOff>57150</xdr:rowOff>
    </xdr:from>
    <xdr:to>
      <xdr:col>7</xdr:col>
      <xdr:colOff>19050</xdr:colOff>
      <xdr:row>10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00875" y="161925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$4,976,286</a:t>
          </a:r>
        </a:p>
      </xdr:txBody>
    </xdr:sp>
    <xdr:clientData/>
  </xdr:twoCellAnchor>
  <xdr:twoCellAnchor>
    <xdr:from>
      <xdr:col>3</xdr:col>
      <xdr:colOff>466725</xdr:colOff>
      <xdr:row>6</xdr:row>
      <xdr:rowOff>133350</xdr:rowOff>
    </xdr:from>
    <xdr:to>
      <xdr:col>4</xdr:col>
      <xdr:colOff>257175</xdr:colOff>
      <xdr:row>7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29125" y="1190625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$1,205,779</a:t>
          </a:r>
        </a:p>
      </xdr:txBody>
    </xdr:sp>
    <xdr:clientData/>
  </xdr:twoCellAnchor>
  <xdr:twoCellAnchor>
    <xdr:from>
      <xdr:col>5</xdr:col>
      <xdr:colOff>9525</xdr:colOff>
      <xdr:row>12</xdr:row>
      <xdr:rowOff>76200</xdr:rowOff>
    </xdr:from>
    <xdr:to>
      <xdr:col>5</xdr:col>
      <xdr:colOff>714375</xdr:colOff>
      <xdr:row>13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67400" y="21336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$1,061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03%20Authority%20Fiscal%20Oct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Y02%20Authority%20Fiscal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 Operations"/>
      <sheetName val="03 operations chart"/>
      <sheetName val="03 Grants"/>
      <sheetName val="03 grants chart"/>
      <sheetName val="data"/>
    </sheetNames>
    <sheetDataSet>
      <sheetData sheetId="4">
        <row r="2">
          <cell r="A2" t="str">
            <v>General Revenue</v>
          </cell>
          <cell r="B2">
            <v>0.30030189728694145</v>
          </cell>
        </row>
        <row r="3">
          <cell r="A3" t="str">
            <v>CJIS Trust Fund (USERS)</v>
          </cell>
          <cell r="B3">
            <v>0.32825894818451995</v>
          </cell>
        </row>
        <row r="4">
          <cell r="A4" t="str">
            <v>Total Operations Budget</v>
          </cell>
          <cell r="B4">
            <v>0.3155262676442856</v>
          </cell>
        </row>
        <row r="8">
          <cell r="A8" t="str">
            <v>Criminal Justice Trust Fund (Federal)</v>
          </cell>
          <cell r="B8">
            <v>0.42490264757494345</v>
          </cell>
        </row>
        <row r="9">
          <cell r="A9" t="str">
            <v>General Revenue Matching Funds/Other</v>
          </cell>
          <cell r="B9">
            <v>0.44122475117096016</v>
          </cell>
        </row>
        <row r="10">
          <cell r="A10" t="str">
            <v>Criminal Justice Information Projects Fund</v>
          </cell>
          <cell r="B10">
            <v>0.001061</v>
          </cell>
        </row>
        <row r="11">
          <cell r="A11" t="str">
            <v>Juvenile Accountability Incentive Block Grant Fund</v>
          </cell>
          <cell r="B11">
            <v>0.28369777889263886</v>
          </cell>
        </row>
        <row r="12">
          <cell r="A12" t="str">
            <v>Total Awards and Grants</v>
          </cell>
          <cell r="B12">
            <v>0.4013982100606933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operations chart"/>
      <sheetName val="02 Operations"/>
      <sheetName val="02 Grants"/>
      <sheetName val="02 grants chart"/>
      <sheetName val="data"/>
    </sheetNames>
    <sheetDataSet>
      <sheetData sheetId="4">
        <row r="2">
          <cell r="A2" t="str">
            <v>General Revenue</v>
          </cell>
          <cell r="B2">
            <v>0.8139476245244626</v>
          </cell>
        </row>
        <row r="3">
          <cell r="A3" t="str">
            <v>CJIS Trust Fund (USERS)</v>
          </cell>
          <cell r="B3">
            <v>0.6765023096304591</v>
          </cell>
        </row>
        <row r="4">
          <cell r="A4" t="str">
            <v>Total Operations Budget</v>
          </cell>
          <cell r="B4">
            <v>0.7510903416820037</v>
          </cell>
        </row>
        <row r="7">
          <cell r="A7" t="str">
            <v>Criminal Justice Trust Fund (Federal)</v>
          </cell>
          <cell r="B7">
            <v>0.5792204546069788</v>
          </cell>
        </row>
        <row r="8">
          <cell r="A8" t="str">
            <v>General Revenue Matching Funds/Other</v>
          </cell>
          <cell r="B8">
            <v>0.7133849641103136</v>
          </cell>
        </row>
        <row r="9">
          <cell r="A9" t="str">
            <v>Criminal Justice Information Projects Fund</v>
          </cell>
          <cell r="B9">
            <v>0.189119</v>
          </cell>
        </row>
        <row r="10">
          <cell r="A10" t="str">
            <v>Juvenile Accountability Incentive Block Grant Fund</v>
          </cell>
          <cell r="B10">
            <v>0.4848399730913071</v>
          </cell>
        </row>
        <row r="11">
          <cell r="A11" t="str">
            <v>Total Awards and Grants</v>
          </cell>
          <cell r="B11">
            <v>0.565564668780128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workbookViewId="0" topLeftCell="A31">
      <selection activeCell="D53" sqref="D53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12.8515625" style="0" customWidth="1"/>
    <col min="4" max="4" width="11.7109375" style="0" customWidth="1"/>
    <col min="5" max="5" width="5.7109375" style="0" customWidth="1"/>
    <col min="6" max="8" width="11.7109375" style="0" customWidth="1"/>
    <col min="9" max="9" width="5.7109375" style="0" customWidth="1"/>
    <col min="10" max="10" width="11.7109375" style="0" customWidth="1"/>
    <col min="11" max="11" width="11.8515625" style="0" customWidth="1"/>
    <col min="12" max="12" width="11.7109375" style="0" customWidth="1"/>
    <col min="28" max="28" width="13.421875" style="39" customWidth="1"/>
  </cols>
  <sheetData>
    <row r="1" spans="1:29" ht="9" customHeight="1">
      <c r="A1" s="1">
        <f ca="1">NOW()</f>
        <v>37579.502336226855</v>
      </c>
      <c r="B1" s="2"/>
      <c r="C1" s="2"/>
      <c r="D1" s="2"/>
      <c r="F1" s="3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2"/>
    </row>
    <row r="2" spans="1:29" ht="9" customHeight="1">
      <c r="A2" s="6" t="s">
        <v>0</v>
      </c>
      <c r="B2" s="2"/>
      <c r="C2" s="2"/>
      <c r="D2" s="2"/>
      <c r="E2" s="4"/>
      <c r="F2" s="7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"/>
      <c r="AC2" s="2"/>
    </row>
    <row r="3" spans="1:29" s="13" customFormat="1" ht="17.25" customHeight="1">
      <c r="A3" s="8" t="s">
        <v>1</v>
      </c>
      <c r="B3" s="9"/>
      <c r="C3" s="9"/>
      <c r="D3" s="9"/>
      <c r="E3" s="10"/>
      <c r="F3" s="9"/>
      <c r="G3" s="9"/>
      <c r="H3" s="9"/>
      <c r="I3" s="10"/>
      <c r="J3" s="9"/>
      <c r="K3" s="9"/>
      <c r="L3" s="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1"/>
    </row>
    <row r="4" spans="1:29" ht="18">
      <c r="A4" s="14" t="s">
        <v>2</v>
      </c>
      <c r="B4" s="15"/>
      <c r="C4" s="15"/>
      <c r="D4" s="16"/>
      <c r="E4" s="17"/>
      <c r="F4" s="15"/>
      <c r="G4" s="15"/>
      <c r="H4" s="15"/>
      <c r="I4" s="17"/>
      <c r="J4" s="15"/>
      <c r="K4" s="15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"/>
      <c r="AC4" s="2"/>
    </row>
    <row r="5" spans="1:29" ht="18">
      <c r="A5" s="14" t="s">
        <v>3</v>
      </c>
      <c r="B5" s="15"/>
      <c r="C5" s="15"/>
      <c r="D5" s="16"/>
      <c r="E5" s="17"/>
      <c r="F5" s="15"/>
      <c r="G5" s="15"/>
      <c r="H5" s="15"/>
      <c r="I5" s="17"/>
      <c r="J5" s="15"/>
      <c r="K5" s="15"/>
      <c r="L5" s="1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"/>
      <c r="AC5" s="2"/>
    </row>
    <row r="6" spans="1:29" s="20" customFormat="1" ht="15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18"/>
    </row>
    <row r="7" spans="1:29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5"/>
      <c r="AC7" s="2"/>
    </row>
    <row r="8" spans="1:29" ht="12.75">
      <c r="A8" s="2"/>
      <c r="B8" s="2"/>
      <c r="C8" s="2"/>
      <c r="D8" s="2" t="s">
        <v>5</v>
      </c>
      <c r="E8" s="4"/>
      <c r="F8" s="2"/>
      <c r="G8" s="2"/>
      <c r="H8" s="2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/>
      <c r="AC8" s="2"/>
    </row>
    <row r="9" ht="12.75">
      <c r="AB9"/>
    </row>
    <row r="10" ht="12.75">
      <c r="AB10"/>
    </row>
    <row r="11" ht="14.25" customHeight="1">
      <c r="AB11"/>
    </row>
    <row r="12" ht="6" customHeight="1">
      <c r="AB12"/>
    </row>
    <row r="13" ht="15" customHeight="1">
      <c r="AB13"/>
    </row>
    <row r="14" ht="15" customHeight="1">
      <c r="AB14"/>
    </row>
    <row r="15" ht="6" customHeight="1">
      <c r="AB15"/>
    </row>
    <row r="16" ht="12.75">
      <c r="AB16"/>
    </row>
    <row r="17" ht="12.75">
      <c r="AB17"/>
    </row>
    <row r="18" ht="12.75">
      <c r="AB18"/>
    </row>
    <row r="19" ht="12.75">
      <c r="AB19"/>
    </row>
    <row r="20" ht="12.75">
      <c r="AB20"/>
    </row>
    <row r="21" spans="1:29" ht="12.75">
      <c r="A21" s="2"/>
      <c r="E21" s="22"/>
      <c r="F21" s="113" t="s">
        <v>6</v>
      </c>
      <c r="G21" s="113"/>
      <c r="H21" s="113"/>
      <c r="I21" s="22"/>
      <c r="M21" s="2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5"/>
      <c r="AC21" s="2"/>
    </row>
    <row r="22" spans="1:29" ht="12.75">
      <c r="A22" s="2"/>
      <c r="B22" s="113" t="s">
        <v>7</v>
      </c>
      <c r="C22" s="113"/>
      <c r="D22" s="113"/>
      <c r="E22" s="24"/>
      <c r="F22" s="114" t="s">
        <v>8</v>
      </c>
      <c r="G22" s="114"/>
      <c r="H22" s="114"/>
      <c r="I22" s="24"/>
      <c r="J22" s="113" t="s">
        <v>9</v>
      </c>
      <c r="K22" s="113"/>
      <c r="L22" s="113"/>
      <c r="M22" s="2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5"/>
      <c r="AC22" s="2"/>
    </row>
    <row r="23" spans="1:29" ht="6" customHeight="1">
      <c r="A23" s="2"/>
      <c r="B23" s="25"/>
      <c r="C23" s="25"/>
      <c r="D23" s="25"/>
      <c r="E23" s="4"/>
      <c r="F23" s="25" t="s">
        <v>5</v>
      </c>
      <c r="G23" s="25"/>
      <c r="H23" s="25"/>
      <c r="I23" s="4"/>
      <c r="J23" s="25"/>
      <c r="K23" s="25"/>
      <c r="L23" s="2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5"/>
      <c r="AC23" s="2"/>
    </row>
    <row r="24" spans="1:29" ht="12.75">
      <c r="A24" s="2"/>
      <c r="B24" s="21"/>
      <c r="C24" s="26"/>
      <c r="D24" s="21"/>
      <c r="E24" s="22"/>
      <c r="F24" s="21"/>
      <c r="G24" s="26"/>
      <c r="H24" s="21"/>
      <c r="I24" s="22"/>
      <c r="J24" s="21"/>
      <c r="K24" s="26"/>
      <c r="L24" s="21"/>
      <c r="M24" s="2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5"/>
      <c r="AC24" s="2"/>
    </row>
    <row r="25" spans="1:29" ht="12.75">
      <c r="A25" s="2"/>
      <c r="B25" s="27" t="s">
        <v>10</v>
      </c>
      <c r="C25" s="25" t="s">
        <v>11</v>
      </c>
      <c r="D25" s="25" t="s">
        <v>12</v>
      </c>
      <c r="E25" s="4"/>
      <c r="F25" s="25" t="s">
        <v>10</v>
      </c>
      <c r="G25" s="25" t="s">
        <v>11</v>
      </c>
      <c r="H25" s="27" t="s">
        <v>12</v>
      </c>
      <c r="I25" s="22"/>
      <c r="J25" s="25" t="s">
        <v>10</v>
      </c>
      <c r="K25" s="25" t="s">
        <v>11</v>
      </c>
      <c r="L25" s="27" t="s">
        <v>12</v>
      </c>
      <c r="M25" s="2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5"/>
      <c r="AC25" s="2"/>
    </row>
    <row r="26" spans="1:29" ht="6" customHeight="1">
      <c r="A26" s="2"/>
      <c r="B26" s="2"/>
      <c r="C26" s="2"/>
      <c r="D26" s="2"/>
      <c r="E26" s="4"/>
      <c r="F26" s="2"/>
      <c r="G26" s="2"/>
      <c r="H26" s="2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5"/>
      <c r="AC26" s="2"/>
    </row>
    <row r="27" spans="1:29" ht="15" customHeight="1">
      <c r="A27" s="2" t="s">
        <v>13</v>
      </c>
      <c r="B27" s="2">
        <v>1793900</v>
      </c>
      <c r="C27" s="2">
        <v>1670940.63</v>
      </c>
      <c r="D27" s="2">
        <f aca="true" t="shared" si="0" ref="D27:D38">B27-C27</f>
        <v>122959.37000000011</v>
      </c>
      <c r="E27" s="28"/>
      <c r="F27" s="2">
        <v>688900</v>
      </c>
      <c r="G27" s="2">
        <v>476265.23</v>
      </c>
      <c r="H27" s="2">
        <f aca="true" t="shared" si="1" ref="H27:H39">F27-G27</f>
        <v>212634.77000000002</v>
      </c>
      <c r="I27" s="4"/>
      <c r="J27" s="2">
        <f aca="true" t="shared" si="2" ref="J27:J39">B27+F27</f>
        <v>2482800</v>
      </c>
      <c r="K27" s="2">
        <f aca="true" t="shared" si="3" ref="K27:K39">C27+G27</f>
        <v>2147205.86</v>
      </c>
      <c r="L27" s="2">
        <f aca="true" t="shared" si="4" ref="L27:L39">J27-K27</f>
        <v>335594.14000000013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5"/>
      <c r="AC27" s="2"/>
    </row>
    <row r="28" spans="1:29" ht="15" customHeight="1">
      <c r="A28" s="2" t="s">
        <v>14</v>
      </c>
      <c r="B28" s="2">
        <v>71900</v>
      </c>
      <c r="C28" s="2">
        <v>65571.05</v>
      </c>
      <c r="D28" s="2">
        <f t="shared" si="0"/>
        <v>6328.949999999997</v>
      </c>
      <c r="E28" s="28"/>
      <c r="F28" s="2">
        <v>27700</v>
      </c>
      <c r="G28" s="2">
        <v>17431.63</v>
      </c>
      <c r="H28" s="2">
        <f t="shared" si="1"/>
        <v>10268.369999999999</v>
      </c>
      <c r="I28" s="4"/>
      <c r="J28" s="2">
        <f t="shared" si="2"/>
        <v>99600</v>
      </c>
      <c r="K28" s="2">
        <f t="shared" si="3"/>
        <v>83002.68000000001</v>
      </c>
      <c r="L28" s="2">
        <f t="shared" si="4"/>
        <v>16597.319999999992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5"/>
      <c r="AC28" s="2"/>
    </row>
    <row r="29" spans="1:29" ht="15" customHeight="1">
      <c r="A29" s="2" t="s">
        <v>15</v>
      </c>
      <c r="B29" s="29">
        <v>186700</v>
      </c>
      <c r="C29" s="2">
        <v>167840</v>
      </c>
      <c r="D29" s="2">
        <f t="shared" si="0"/>
        <v>18860</v>
      </c>
      <c r="E29" s="4"/>
      <c r="F29" s="2">
        <v>71800</v>
      </c>
      <c r="G29" s="2">
        <v>48021.14</v>
      </c>
      <c r="H29" s="2">
        <f t="shared" si="1"/>
        <v>23778.86</v>
      </c>
      <c r="I29" s="4"/>
      <c r="J29" s="2">
        <f t="shared" si="2"/>
        <v>258500</v>
      </c>
      <c r="K29" s="2">
        <f t="shared" si="3"/>
        <v>215861.14</v>
      </c>
      <c r="L29" s="2">
        <f t="shared" si="4"/>
        <v>42638.859999999986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5"/>
      <c r="AC29" s="2"/>
    </row>
    <row r="30" spans="1:29" ht="15" customHeight="1">
      <c r="A30" s="2" t="s">
        <v>16</v>
      </c>
      <c r="B30" s="2">
        <v>134800</v>
      </c>
      <c r="C30" s="2">
        <v>124805.04</v>
      </c>
      <c r="D30" s="2">
        <f t="shared" si="0"/>
        <v>9994.960000000006</v>
      </c>
      <c r="E30" s="4"/>
      <c r="F30" s="2">
        <v>52700</v>
      </c>
      <c r="G30" s="2">
        <v>35418.67</v>
      </c>
      <c r="H30" s="2">
        <f t="shared" si="1"/>
        <v>17281.33</v>
      </c>
      <c r="I30" s="4"/>
      <c r="J30" s="2">
        <f t="shared" si="2"/>
        <v>187500</v>
      </c>
      <c r="K30" s="2">
        <f t="shared" si="3"/>
        <v>160223.71</v>
      </c>
      <c r="L30" s="2">
        <f t="shared" si="4"/>
        <v>27276.290000000008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5"/>
      <c r="AC30" s="2"/>
    </row>
    <row r="31" spans="1:29" ht="15" customHeight="1">
      <c r="A31" s="4" t="s">
        <v>17</v>
      </c>
      <c r="B31" s="4">
        <v>0</v>
      </c>
      <c r="C31" s="4">
        <v>0</v>
      </c>
      <c r="D31" s="2">
        <f t="shared" si="0"/>
        <v>0</v>
      </c>
      <c r="E31" s="4"/>
      <c r="F31" s="4">
        <v>140200</v>
      </c>
      <c r="G31" s="4">
        <v>84609.46</v>
      </c>
      <c r="H31" s="2">
        <f t="shared" si="1"/>
        <v>55590.53999999999</v>
      </c>
      <c r="I31" s="4"/>
      <c r="J31" s="2">
        <f t="shared" si="2"/>
        <v>140200</v>
      </c>
      <c r="K31" s="2">
        <f t="shared" si="3"/>
        <v>84609.46</v>
      </c>
      <c r="L31" s="2">
        <f t="shared" si="4"/>
        <v>55590.53999999999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0"/>
      <c r="AC31" s="4"/>
    </row>
    <row r="32" spans="1:29" ht="15" customHeight="1">
      <c r="A32" s="2" t="s">
        <v>18</v>
      </c>
      <c r="B32" s="2">
        <v>502900</v>
      </c>
      <c r="C32" s="2">
        <v>426247.53</v>
      </c>
      <c r="D32" s="2">
        <f t="shared" si="0"/>
        <v>76652.46999999997</v>
      </c>
      <c r="E32" s="4"/>
      <c r="F32" s="2">
        <v>181800</v>
      </c>
      <c r="G32" s="2">
        <v>115648.12</v>
      </c>
      <c r="H32" s="2">
        <f t="shared" si="1"/>
        <v>66151.88</v>
      </c>
      <c r="I32" s="4"/>
      <c r="J32" s="2">
        <f t="shared" si="2"/>
        <v>684700</v>
      </c>
      <c r="K32" s="2">
        <f t="shared" si="3"/>
        <v>541895.65</v>
      </c>
      <c r="L32" s="2">
        <f t="shared" si="4"/>
        <v>142804.34999999998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5"/>
      <c r="AC32" s="2"/>
    </row>
    <row r="33" spans="1:29" ht="15" customHeight="1">
      <c r="A33" s="2" t="s">
        <v>19</v>
      </c>
      <c r="B33" s="2">
        <v>19000</v>
      </c>
      <c r="C33" s="2">
        <v>8482.19</v>
      </c>
      <c r="D33" s="2">
        <f t="shared" si="0"/>
        <v>10517.81</v>
      </c>
      <c r="E33" s="4"/>
      <c r="F33" s="2">
        <v>14000</v>
      </c>
      <c r="G33" s="2">
        <v>5577.97</v>
      </c>
      <c r="H33" s="2">
        <f t="shared" si="1"/>
        <v>8422.029999999999</v>
      </c>
      <c r="I33" s="4"/>
      <c r="J33" s="2">
        <f t="shared" si="2"/>
        <v>33000</v>
      </c>
      <c r="K33" s="2">
        <f t="shared" si="3"/>
        <v>14060.16</v>
      </c>
      <c r="L33" s="2">
        <f t="shared" si="4"/>
        <v>18939.84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5"/>
      <c r="AC33" s="2"/>
    </row>
    <row r="34" spans="1:29" ht="15" customHeight="1">
      <c r="A34" s="2" t="s">
        <v>20</v>
      </c>
      <c r="B34" s="2">
        <v>15400</v>
      </c>
      <c r="C34" s="2">
        <v>14489.39</v>
      </c>
      <c r="D34" s="2">
        <f t="shared" si="0"/>
        <v>910.6100000000006</v>
      </c>
      <c r="E34" s="4"/>
      <c r="F34" s="2">
        <v>6100</v>
      </c>
      <c r="G34" s="2">
        <v>906.59</v>
      </c>
      <c r="H34" s="2">
        <f t="shared" si="1"/>
        <v>5193.41</v>
      </c>
      <c r="I34" s="4"/>
      <c r="J34" s="2">
        <f t="shared" si="2"/>
        <v>21500</v>
      </c>
      <c r="K34" s="2">
        <f t="shared" si="3"/>
        <v>15395.98</v>
      </c>
      <c r="L34" s="2">
        <f t="shared" si="4"/>
        <v>6104.02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5"/>
      <c r="AC34" s="2"/>
    </row>
    <row r="35" spans="1:29" ht="15" customHeight="1">
      <c r="A35" s="2" t="s">
        <v>21</v>
      </c>
      <c r="B35" s="2">
        <v>43500</v>
      </c>
      <c r="C35" s="2">
        <f>14100+162</f>
        <v>14262</v>
      </c>
      <c r="D35" s="2">
        <f t="shared" si="0"/>
        <v>29238</v>
      </c>
      <c r="E35" s="4"/>
      <c r="F35" s="2">
        <v>4000</v>
      </c>
      <c r="G35" s="2">
        <v>1212.25</v>
      </c>
      <c r="H35" s="2">
        <f t="shared" si="1"/>
        <v>2787.75</v>
      </c>
      <c r="I35" s="4"/>
      <c r="J35" s="2">
        <f t="shared" si="2"/>
        <v>47500</v>
      </c>
      <c r="K35" s="2">
        <f t="shared" si="3"/>
        <v>15474.25</v>
      </c>
      <c r="L35" s="2">
        <f t="shared" si="4"/>
        <v>32025.75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5"/>
      <c r="AC35" s="2"/>
    </row>
    <row r="36" spans="1:29" ht="15" customHeight="1">
      <c r="A36" s="2" t="s">
        <v>22</v>
      </c>
      <c r="B36" s="2">
        <v>3500</v>
      </c>
      <c r="C36" s="2">
        <v>2335.85</v>
      </c>
      <c r="D36" s="2">
        <f t="shared" si="0"/>
        <v>1164.15</v>
      </c>
      <c r="E36" s="4"/>
      <c r="F36" s="2">
        <v>4500</v>
      </c>
      <c r="G36" s="2">
        <v>0</v>
      </c>
      <c r="H36" s="2">
        <f t="shared" si="1"/>
        <v>4500</v>
      </c>
      <c r="I36" s="4"/>
      <c r="J36" s="2">
        <f t="shared" si="2"/>
        <v>8000</v>
      </c>
      <c r="K36" s="2">
        <f t="shared" si="3"/>
        <v>2335.85</v>
      </c>
      <c r="L36" s="2">
        <f t="shared" si="4"/>
        <v>5664.15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5"/>
      <c r="AC36" s="2"/>
    </row>
    <row r="37" spans="1:29" ht="15" customHeight="1">
      <c r="A37" s="2" t="s">
        <v>23</v>
      </c>
      <c r="B37" s="2">
        <v>533400</v>
      </c>
      <c r="C37" s="2">
        <f>179557.58</f>
        <v>179557.58</v>
      </c>
      <c r="D37" s="2">
        <f t="shared" si="0"/>
        <v>353842.42000000004</v>
      </c>
      <c r="E37" s="4"/>
      <c r="F37" s="2">
        <v>1442100</v>
      </c>
      <c r="G37" s="2">
        <v>925814.96</v>
      </c>
      <c r="H37" s="2">
        <f t="shared" si="1"/>
        <v>516285.04000000004</v>
      </c>
      <c r="I37" s="4"/>
      <c r="J37" s="2">
        <f t="shared" si="2"/>
        <v>1975500</v>
      </c>
      <c r="K37" s="2">
        <f t="shared" si="3"/>
        <v>1105372.54</v>
      </c>
      <c r="L37" s="2">
        <f t="shared" si="4"/>
        <v>870127.46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0"/>
      <c r="AC37" s="4"/>
    </row>
    <row r="38" spans="1:29" ht="15" customHeight="1">
      <c r="A38" s="2" t="s">
        <v>24</v>
      </c>
      <c r="B38" s="2">
        <v>81300</v>
      </c>
      <c r="C38" s="2">
        <v>81300</v>
      </c>
      <c r="D38" s="2">
        <f t="shared" si="0"/>
        <v>0</v>
      </c>
      <c r="E38" s="4"/>
      <c r="F38" s="2">
        <v>216700</v>
      </c>
      <c r="G38" s="2">
        <v>216700</v>
      </c>
      <c r="H38" s="2">
        <f t="shared" si="1"/>
        <v>0</v>
      </c>
      <c r="I38" s="4"/>
      <c r="J38" s="2">
        <f t="shared" si="2"/>
        <v>298000</v>
      </c>
      <c r="K38" s="2">
        <f t="shared" si="3"/>
        <v>298000</v>
      </c>
      <c r="L38" s="2">
        <f t="shared" si="4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5"/>
      <c r="AC38" s="2"/>
    </row>
    <row r="39" spans="1:29" ht="15" customHeight="1">
      <c r="A39" s="2" t="s">
        <v>25</v>
      </c>
      <c r="B39" s="31">
        <v>4600</v>
      </c>
      <c r="C39" s="31">
        <v>4182.93</v>
      </c>
      <c r="D39" s="31">
        <f>B39-C39-0.4</f>
        <v>416.66999999999973</v>
      </c>
      <c r="E39" s="4"/>
      <c r="F39" s="31">
        <v>7100</v>
      </c>
      <c r="G39" s="31">
        <v>5567.15</v>
      </c>
      <c r="H39" s="31">
        <f t="shared" si="1"/>
        <v>1532.8500000000004</v>
      </c>
      <c r="I39" s="4"/>
      <c r="J39" s="31">
        <f t="shared" si="2"/>
        <v>11700</v>
      </c>
      <c r="K39" s="31">
        <f t="shared" si="3"/>
        <v>9750.08</v>
      </c>
      <c r="L39" s="31">
        <f t="shared" si="4"/>
        <v>1949.92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5"/>
      <c r="AC39" s="2"/>
    </row>
    <row r="40" spans="1:29" ht="6" customHeight="1">
      <c r="A40" s="2"/>
      <c r="B40" s="2"/>
      <c r="C40" s="2"/>
      <c r="D40" s="2"/>
      <c r="E40" s="4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5"/>
      <c r="AC40" s="2"/>
    </row>
    <row r="41" spans="1:29" ht="13.5" thickBot="1">
      <c r="A41" s="2" t="s">
        <v>9</v>
      </c>
      <c r="B41" s="32">
        <f>SUM(B27:B40)</f>
        <v>3390900</v>
      </c>
      <c r="C41" s="33">
        <f>ROUND(SUM(C27:C39),0)+1</f>
        <v>2760015</v>
      </c>
      <c r="D41" s="33">
        <f>ROUND(SUM(D27:D39),0)</f>
        <v>630885</v>
      </c>
      <c r="E41" s="4"/>
      <c r="F41" s="32">
        <f>SUM(F27:F40)</f>
        <v>2857600</v>
      </c>
      <c r="G41" s="33">
        <f>ROUND(SUM(G27:G39),0)</f>
        <v>1933173</v>
      </c>
      <c r="H41" s="33">
        <f>ROUND(SUM(H27:H39),0)</f>
        <v>924427</v>
      </c>
      <c r="I41" s="4"/>
      <c r="J41" s="32">
        <f>SUM(J27:J40)</f>
        <v>6248500</v>
      </c>
      <c r="K41" s="32">
        <f>SUM(K27:K40)+1</f>
        <v>4693188.36</v>
      </c>
      <c r="L41" s="32">
        <f>SUM(L27:L40)</f>
        <v>1555312.64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"/>
      <c r="AC41" s="2"/>
    </row>
    <row r="42" spans="1:29" ht="13.5" thickTop="1">
      <c r="A42" s="2"/>
      <c r="B42" s="2"/>
      <c r="C42" s="2"/>
      <c r="D42" s="2"/>
      <c r="E42" s="4"/>
      <c r="F42" s="2"/>
      <c r="G42" s="2"/>
      <c r="H42" s="2" t="s">
        <v>5</v>
      </c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"/>
      <c r="AC42" s="2"/>
    </row>
    <row r="43" spans="1:29" ht="12.75">
      <c r="A43" s="2" t="s">
        <v>26</v>
      </c>
      <c r="B43" s="2"/>
      <c r="C43" s="34">
        <f>C41/B41</f>
        <v>0.8139476245244626</v>
      </c>
      <c r="D43" s="34">
        <f>D41/B41</f>
        <v>0.18605237547553746</v>
      </c>
      <c r="E43" s="28"/>
      <c r="F43" s="35"/>
      <c r="G43" s="34">
        <f>G41/F41</f>
        <v>0.6765023096304591</v>
      </c>
      <c r="H43" s="34">
        <f>H41/F41</f>
        <v>0.32349769036954085</v>
      </c>
      <c r="I43" s="28"/>
      <c r="J43" s="35"/>
      <c r="K43" s="34">
        <f>K41/J41</f>
        <v>0.7510903992958311</v>
      </c>
      <c r="L43" s="34">
        <f>L41/J41</f>
        <v>0.2489097607425782</v>
      </c>
      <c r="M43" s="3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"/>
      <c r="AC43" s="2"/>
    </row>
    <row r="44" spans="1:29" ht="12.75">
      <c r="A44" s="2"/>
      <c r="B44" s="2"/>
      <c r="C44" s="36"/>
      <c r="D44" s="2"/>
      <c r="E44" s="4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"/>
      <c r="AC44" s="2"/>
    </row>
    <row r="45" spans="1:29" ht="12.75">
      <c r="A45" s="2"/>
      <c r="B45" s="23"/>
      <c r="C45" s="2"/>
      <c r="D45" s="37"/>
      <c r="E45" s="4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"/>
      <c r="AC45" s="2"/>
    </row>
    <row r="46" spans="1:29" ht="12.75">
      <c r="A46" s="2"/>
      <c r="B46" s="23"/>
      <c r="C46" s="2"/>
      <c r="D46" s="2"/>
      <c r="E46" s="4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"/>
      <c r="AC46" s="2"/>
    </row>
    <row r="47" spans="1:29" ht="12.75">
      <c r="A47" s="2"/>
      <c r="B47" s="23"/>
      <c r="C47" s="23"/>
      <c r="D47" s="38"/>
      <c r="E47" s="4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"/>
      <c r="AC47" s="2"/>
    </row>
    <row r="48" spans="1:29" ht="12.75">
      <c r="A48" s="2"/>
      <c r="B48" s="2"/>
      <c r="C48" s="37"/>
      <c r="D48" s="2"/>
      <c r="E48" s="4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"/>
      <c r="AC48" s="2"/>
    </row>
    <row r="49" spans="1:29" ht="12.75">
      <c r="A49" s="2"/>
      <c r="B49" s="2"/>
      <c r="C49" s="2"/>
      <c r="D49" s="2"/>
      <c r="E49" s="4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"/>
      <c r="AC49" s="2"/>
    </row>
    <row r="50" spans="1:29" ht="12.75">
      <c r="A50" s="2"/>
      <c r="B50" s="2"/>
      <c r="C50" s="2"/>
      <c r="D50" s="2"/>
      <c r="E50" s="4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"/>
      <c r="AC50" s="2"/>
    </row>
    <row r="51" spans="1:29" ht="12.75">
      <c r="A51" s="2"/>
      <c r="B51" s="2"/>
      <c r="C51" s="2"/>
      <c r="D51" s="2"/>
      <c r="E51" s="4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"/>
      <c r="AC51" s="2"/>
    </row>
    <row r="52" spans="1:29" ht="12.75">
      <c r="A52" s="2"/>
      <c r="B52" s="2"/>
      <c r="C52" s="2"/>
      <c r="D52" s="2"/>
      <c r="E52" s="4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"/>
      <c r="AC52" s="2"/>
    </row>
    <row r="53" spans="1:29" ht="12.75">
      <c r="A53" s="2"/>
      <c r="B53" s="2"/>
      <c r="C53" s="2"/>
      <c r="D53" s="2"/>
      <c r="E53" s="4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"/>
      <c r="AC53" s="2"/>
    </row>
    <row r="54" spans="1:29" ht="12.75">
      <c r="A54" s="2"/>
      <c r="B54" s="2"/>
      <c r="C54" s="2"/>
      <c r="D54" s="2"/>
      <c r="E54" s="4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"/>
      <c r="AC54" s="2"/>
    </row>
    <row r="55" spans="1:29" ht="12.75">
      <c r="A55" s="2"/>
      <c r="B55" s="2"/>
      <c r="C55" s="2"/>
      <c r="D55" s="2"/>
      <c r="E55" s="4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"/>
      <c r="AC55" s="2"/>
    </row>
    <row r="56" spans="1:29" ht="12.75">
      <c r="A56" s="2"/>
      <c r="B56" s="2"/>
      <c r="C56" s="2"/>
      <c r="D56" s="2"/>
      <c r="E56" s="4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"/>
      <c r="AC56" s="2"/>
    </row>
    <row r="57" spans="1:29" ht="12.75">
      <c r="A57" s="2"/>
      <c r="B57" s="2"/>
      <c r="C57" s="2"/>
      <c r="D57" s="2"/>
      <c r="E57" s="4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"/>
      <c r="AC57" s="2"/>
    </row>
    <row r="58" spans="1:29" ht="12.75">
      <c r="A58" s="2"/>
      <c r="B58" s="2"/>
      <c r="C58" s="2"/>
      <c r="D58" s="2"/>
      <c r="E58" s="4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"/>
      <c r="AC58" s="2"/>
    </row>
    <row r="59" spans="1:29" ht="12.75">
      <c r="A59" s="2"/>
      <c r="B59" s="2"/>
      <c r="C59" s="2"/>
      <c r="D59" s="2"/>
      <c r="E59" s="4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"/>
      <c r="AC59" s="2"/>
    </row>
    <row r="60" spans="1:29" ht="12.75">
      <c r="A60" s="2"/>
      <c r="B60" s="2"/>
      <c r="C60" s="2"/>
      <c r="D60" s="2"/>
      <c r="E60" s="4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"/>
      <c r="AC60" s="2"/>
    </row>
    <row r="61" spans="1:29" ht="12.75">
      <c r="A61" s="2"/>
      <c r="B61" s="2"/>
      <c r="C61" s="2"/>
      <c r="D61" s="2"/>
      <c r="E61" s="4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"/>
      <c r="AC61" s="2"/>
    </row>
    <row r="62" spans="1:29" ht="12.75">
      <c r="A62" s="2"/>
      <c r="B62" s="2"/>
      <c r="C62" s="2"/>
      <c r="D62" s="2"/>
      <c r="E62" s="4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"/>
      <c r="AC62" s="2"/>
    </row>
    <row r="63" spans="1:29" ht="12.75">
      <c r="A63" s="2"/>
      <c r="B63" s="2"/>
      <c r="C63" s="2"/>
      <c r="D63" s="2"/>
      <c r="E63" s="4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"/>
      <c r="AC63" s="2"/>
    </row>
    <row r="64" spans="1:29" ht="12.75">
      <c r="A64" s="2"/>
      <c r="B64" s="2"/>
      <c r="C64" s="2"/>
      <c r="D64" s="2"/>
      <c r="E64" s="4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"/>
      <c r="AC64" s="2"/>
    </row>
    <row r="65" spans="1:29" ht="12.75">
      <c r="A65" s="2"/>
      <c r="B65" s="2"/>
      <c r="C65" s="2"/>
      <c r="D65" s="2"/>
      <c r="E65" s="4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"/>
      <c r="AC65" s="2"/>
    </row>
    <row r="66" spans="1:29" ht="12.75">
      <c r="A66" s="2"/>
      <c r="B66" s="2"/>
      <c r="C66" s="2"/>
      <c r="D66" s="2"/>
      <c r="E66" s="4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"/>
      <c r="AC66" s="2"/>
    </row>
    <row r="67" spans="1:29" ht="12.75">
      <c r="A67" s="2"/>
      <c r="B67" s="2"/>
      <c r="C67" s="2"/>
      <c r="D67" s="2"/>
      <c r="E67" s="4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"/>
      <c r="AC67" s="2"/>
    </row>
    <row r="68" spans="1:29" ht="12.75">
      <c r="A68" s="2"/>
      <c r="B68" s="2"/>
      <c r="C68" s="2"/>
      <c r="D68" s="2"/>
      <c r="E68" s="4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"/>
      <c r="AC68" s="2"/>
    </row>
    <row r="69" spans="1:29" ht="12.75">
      <c r="A69" s="2"/>
      <c r="B69" s="2"/>
      <c r="C69" s="2"/>
      <c r="D69" s="2"/>
      <c r="E69" s="4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"/>
      <c r="AC69" s="2"/>
    </row>
    <row r="70" spans="1:29" ht="12.75">
      <c r="A70" s="2"/>
      <c r="B70" s="2"/>
      <c r="C70" s="2"/>
      <c r="D70" s="2"/>
      <c r="E70" s="4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"/>
      <c r="AC70" s="2"/>
    </row>
    <row r="71" spans="1:29" ht="12.75">
      <c r="A71" s="2"/>
      <c r="B71" s="2"/>
      <c r="C71" s="2"/>
      <c r="D71" s="2"/>
      <c r="E71" s="4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"/>
      <c r="AC71" s="2"/>
    </row>
    <row r="72" spans="1:29" ht="12.75">
      <c r="A72" s="2"/>
      <c r="B72" s="2"/>
      <c r="C72" s="2"/>
      <c r="D72" s="2"/>
      <c r="E72" s="4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"/>
      <c r="AC72" s="2"/>
    </row>
    <row r="73" spans="1:29" ht="12.75">
      <c r="A73" s="2"/>
      <c r="B73" s="2"/>
      <c r="C73" s="2"/>
      <c r="D73" s="2"/>
      <c r="E73" s="4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"/>
      <c r="AC73" s="2"/>
    </row>
    <row r="74" spans="1:29" ht="12.75">
      <c r="A74" s="2"/>
      <c r="B74" s="2"/>
      <c r="C74" s="2"/>
      <c r="D74" s="2"/>
      <c r="E74" s="4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"/>
      <c r="AC74" s="2"/>
    </row>
    <row r="75" spans="1:29" ht="12.75">
      <c r="A75" s="2"/>
      <c r="B75" s="2"/>
      <c r="C75" s="2"/>
      <c r="D75" s="2"/>
      <c r="E75" s="4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"/>
      <c r="AC75" s="2"/>
    </row>
    <row r="76" spans="1:29" ht="12.75">
      <c r="A76" s="2"/>
      <c r="B76" s="2"/>
      <c r="C76" s="2"/>
      <c r="D76" s="2"/>
      <c r="E76" s="4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"/>
      <c r="AC76" s="2"/>
    </row>
    <row r="77" spans="1:29" ht="12.75">
      <c r="A77" s="2"/>
      <c r="B77" s="2"/>
      <c r="C77" s="2"/>
      <c r="D77" s="2"/>
      <c r="E77" s="4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/>
      <c r="AC77" s="2"/>
    </row>
    <row r="78" spans="1:29" ht="12.75">
      <c r="A78" s="2"/>
      <c r="B78" s="2"/>
      <c r="C78" s="2"/>
      <c r="D78" s="2"/>
      <c r="E78" s="4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"/>
      <c r="AC78" s="2"/>
    </row>
    <row r="79" spans="1:29" ht="12.75">
      <c r="A79" s="2"/>
      <c r="B79" s="2"/>
      <c r="C79" s="2"/>
      <c r="D79" s="2"/>
      <c r="E79" s="4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/>
      <c r="AC79" s="2"/>
    </row>
    <row r="80" spans="1:29" ht="12.75">
      <c r="A80" s="2"/>
      <c r="B80" s="2"/>
      <c r="C80" s="2"/>
      <c r="D80" s="2"/>
      <c r="E80" s="4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/>
      <c r="AC80" s="2"/>
    </row>
    <row r="81" spans="1:29" ht="12.75">
      <c r="A81" s="2"/>
      <c r="B81" s="2"/>
      <c r="C81" s="2"/>
      <c r="D81" s="2"/>
      <c r="E81" s="4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"/>
      <c r="AC81" s="2"/>
    </row>
    <row r="82" spans="1:29" ht="12.75">
      <c r="A82" s="2"/>
      <c r="B82" s="2"/>
      <c r="C82" s="2"/>
      <c r="D82" s="2"/>
      <c r="E82" s="4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"/>
      <c r="AC82" s="2"/>
    </row>
    <row r="83" spans="1:29" ht="12.75">
      <c r="A83" s="2"/>
      <c r="B83" s="2"/>
      <c r="C83" s="2"/>
      <c r="D83" s="2"/>
      <c r="E83" s="4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"/>
      <c r="AC83" s="2"/>
    </row>
    <row r="84" spans="1:29" ht="12.75">
      <c r="A84" s="2"/>
      <c r="B84" s="2"/>
      <c r="C84" s="2"/>
      <c r="D84" s="2"/>
      <c r="E84" s="4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"/>
      <c r="AC84" s="2"/>
    </row>
    <row r="85" spans="1:29" ht="12.75">
      <c r="A85" s="2"/>
      <c r="B85" s="2"/>
      <c r="C85" s="2"/>
      <c r="D85" s="2"/>
      <c r="E85" s="4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"/>
      <c r="AC85" s="2"/>
    </row>
    <row r="86" spans="1:29" ht="12.75">
      <c r="A86" s="2"/>
      <c r="B86" s="2"/>
      <c r="C86" s="2"/>
      <c r="D86" s="2"/>
      <c r="E86" s="4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"/>
      <c r="AC86" s="2"/>
    </row>
    <row r="87" spans="1:29" ht="12.75">
      <c r="A87" s="2"/>
      <c r="B87" s="2"/>
      <c r="C87" s="2"/>
      <c r="D87" s="2"/>
      <c r="E87" s="4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"/>
      <c r="AC87" s="2"/>
    </row>
    <row r="88" spans="1:29" ht="12.75">
      <c r="A88" s="2"/>
      <c r="B88" s="2"/>
      <c r="C88" s="2"/>
      <c r="D88" s="2"/>
      <c r="E88" s="4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"/>
      <c r="AC88" s="2"/>
    </row>
    <row r="89" spans="1:29" ht="12.75">
      <c r="A89" s="2"/>
      <c r="B89" s="2"/>
      <c r="C89" s="2"/>
      <c r="D89" s="2"/>
      <c r="E89" s="4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"/>
      <c r="AC89" s="2"/>
    </row>
  </sheetData>
  <mergeCells count="5">
    <mergeCell ref="A6:L6"/>
    <mergeCell ref="B22:D22"/>
    <mergeCell ref="F22:H22"/>
    <mergeCell ref="J22:L22"/>
    <mergeCell ref="F21:H21"/>
  </mergeCells>
  <printOptions/>
  <pageMargins left="0.29" right="0.25" top="0.21" bottom="0.23" header="0.5" footer="0.17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4" width="13.7109375" style="0" customWidth="1"/>
    <col min="5" max="5" width="14.7109375" style="0" customWidth="1"/>
    <col min="6" max="10" width="13.7109375" style="0" customWidth="1"/>
    <col min="11" max="13" width="11.7109375" style="0" customWidth="1"/>
    <col min="14" max="14" width="12.7109375" style="0" customWidth="1"/>
    <col min="15" max="16" width="11.7109375" style="0" customWidth="1"/>
    <col min="17" max="16384" width="13.7109375" style="0" customWidth="1"/>
  </cols>
  <sheetData>
    <row r="1" ht="8.25" customHeight="1">
      <c r="A1" s="40">
        <f ca="1">NOW()</f>
        <v>37579.502336226855</v>
      </c>
    </row>
    <row r="2" ht="8.25" customHeight="1">
      <c r="A2" s="6" t="s">
        <v>0</v>
      </c>
    </row>
    <row r="3" spans="1:16" ht="17.25" customHeight="1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  <c r="K3" s="41"/>
      <c r="L3" s="41"/>
      <c r="M3" s="41"/>
      <c r="N3" s="41"/>
      <c r="O3" s="41"/>
      <c r="P3" s="41"/>
    </row>
    <row r="4" spans="1:16" ht="17.25" customHeight="1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42"/>
      <c r="L4" s="42"/>
      <c r="M4" s="42"/>
      <c r="N4" s="42"/>
      <c r="O4" s="42"/>
      <c r="P4" s="42"/>
    </row>
    <row r="5" spans="1:16" ht="17.25" customHeight="1">
      <c r="A5" s="111" t="s">
        <v>3</v>
      </c>
      <c r="B5" s="111"/>
      <c r="C5" s="111"/>
      <c r="D5" s="111"/>
      <c r="E5" s="111"/>
      <c r="F5" s="111"/>
      <c r="G5" s="111"/>
      <c r="H5" s="111"/>
      <c r="I5" s="111"/>
      <c r="J5" s="111"/>
      <c r="K5" s="42"/>
      <c r="L5" s="42"/>
      <c r="M5" s="42"/>
      <c r="N5" s="42"/>
      <c r="O5" s="42"/>
      <c r="P5" s="42"/>
    </row>
    <row r="6" spans="1:16" ht="15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43"/>
      <c r="L6" s="43"/>
      <c r="M6" s="43"/>
      <c r="N6" s="43"/>
      <c r="O6" s="43"/>
      <c r="P6" s="43"/>
    </row>
    <row r="8" ht="15" customHeight="1"/>
    <row r="9" ht="12" customHeight="1"/>
    <row r="10" ht="12" customHeight="1"/>
    <row r="11" ht="12" customHeight="1"/>
    <row r="12" ht="15" customHeight="1"/>
    <row r="13" ht="12.75" customHeight="1"/>
    <row r="14" ht="12.75" customHeight="1"/>
    <row r="15" ht="12.75" customHeight="1"/>
    <row r="16" ht="15" customHeight="1"/>
    <row r="17" ht="15" customHeight="1"/>
    <row r="18" ht="15" customHeight="1"/>
    <row r="19" ht="12.75" customHeight="1"/>
    <row r="20" spans="1:16" ht="11.25" customHeight="1">
      <c r="A20" s="44"/>
      <c r="B20" s="45"/>
      <c r="C20" s="45"/>
      <c r="D20" s="46"/>
      <c r="E20" s="47"/>
      <c r="F20" s="45"/>
      <c r="G20" s="46"/>
      <c r="H20" s="48"/>
      <c r="I20" s="45"/>
      <c r="J20" s="46"/>
      <c r="K20" s="49"/>
      <c r="L20" s="49"/>
      <c r="M20" s="50"/>
      <c r="N20" s="49"/>
      <c r="O20" s="49"/>
      <c r="P20" s="49"/>
    </row>
    <row r="21" spans="1:16" ht="12" customHeight="1">
      <c r="A21" s="51"/>
      <c r="B21" s="105" t="s">
        <v>27</v>
      </c>
      <c r="C21" s="105"/>
      <c r="D21" s="106"/>
      <c r="E21" s="52" t="s">
        <v>7</v>
      </c>
      <c r="F21" s="53"/>
      <c r="G21" s="54"/>
      <c r="H21" s="52" t="s">
        <v>28</v>
      </c>
      <c r="I21" s="55"/>
      <c r="J21" s="56"/>
      <c r="N21" s="57"/>
      <c r="O21" s="57"/>
      <c r="P21" s="57"/>
    </row>
    <row r="22" spans="1:10" ht="12" customHeight="1">
      <c r="A22" s="51"/>
      <c r="B22" s="58"/>
      <c r="C22" s="59" t="s">
        <v>29</v>
      </c>
      <c r="D22" s="60"/>
      <c r="E22" s="61" t="s">
        <v>30</v>
      </c>
      <c r="F22" s="61"/>
      <c r="G22" s="62"/>
      <c r="H22" s="61" t="s">
        <v>31</v>
      </c>
      <c r="I22" s="63"/>
      <c r="J22" s="64"/>
    </row>
    <row r="23" spans="1:10" ht="12.75" customHeight="1">
      <c r="A23" s="51"/>
      <c r="B23" s="26"/>
      <c r="C23" s="26"/>
      <c r="D23" s="65"/>
      <c r="E23" s="21"/>
      <c r="F23" s="26"/>
      <c r="G23" s="65"/>
      <c r="H23" s="21"/>
      <c r="I23" s="26"/>
      <c r="J23" s="65"/>
    </row>
    <row r="24" spans="1:10" ht="12" customHeight="1">
      <c r="A24" s="51"/>
      <c r="B24" s="27" t="s">
        <v>10</v>
      </c>
      <c r="C24" s="25" t="s">
        <v>11</v>
      </c>
      <c r="D24" s="66" t="s">
        <v>12</v>
      </c>
      <c r="E24" s="27" t="s">
        <v>10</v>
      </c>
      <c r="F24" s="25" t="s">
        <v>11</v>
      </c>
      <c r="G24" s="66" t="s">
        <v>12</v>
      </c>
      <c r="H24" s="27" t="s">
        <v>10</v>
      </c>
      <c r="I24" s="25" t="s">
        <v>11</v>
      </c>
      <c r="J24" s="66" t="s">
        <v>12</v>
      </c>
    </row>
    <row r="25" spans="1:10" ht="15" customHeight="1">
      <c r="A25" s="51" t="s">
        <v>32</v>
      </c>
      <c r="B25" s="67">
        <v>5300000</v>
      </c>
      <c r="C25" s="67">
        <v>3463584.12</v>
      </c>
      <c r="D25" s="51">
        <f>B25-C25</f>
        <v>1836415.88</v>
      </c>
      <c r="E25" s="2">
        <v>788200</v>
      </c>
      <c r="F25" s="2">
        <v>716825</v>
      </c>
      <c r="G25" s="51">
        <f>E25-F25</f>
        <v>71375</v>
      </c>
      <c r="H25" s="2"/>
      <c r="I25" s="2"/>
      <c r="J25" s="51"/>
    </row>
    <row r="26" spans="1:10" ht="12.75" customHeight="1">
      <c r="A26" s="51" t="s">
        <v>33</v>
      </c>
      <c r="B26" s="67">
        <v>13359600</v>
      </c>
      <c r="C26" s="67">
        <v>8892733</v>
      </c>
      <c r="D26" s="51">
        <f>B26-C26</f>
        <v>4466867</v>
      </c>
      <c r="E26" s="2">
        <v>2023500</v>
      </c>
      <c r="F26" s="2">
        <v>1320588.56</v>
      </c>
      <c r="G26" s="51">
        <f>E26-F26</f>
        <v>702911.44</v>
      </c>
      <c r="H26" s="2"/>
      <c r="I26" s="2"/>
      <c r="J26" s="51"/>
    </row>
    <row r="27" spans="1:10" ht="12.75" customHeight="1">
      <c r="A27" s="51" t="s">
        <v>34</v>
      </c>
      <c r="B27" s="67">
        <v>39579300</v>
      </c>
      <c r="C27" s="67">
        <v>26098300.19</v>
      </c>
      <c r="D27" s="51">
        <f>B27-C27</f>
        <v>13480999.809999999</v>
      </c>
      <c r="E27" s="2"/>
      <c r="F27" s="2"/>
      <c r="G27" s="51"/>
      <c r="H27" s="2"/>
      <c r="I27" s="2"/>
      <c r="J27" s="51"/>
    </row>
    <row r="28" spans="1:10" ht="12.75" customHeight="1">
      <c r="A28" s="51" t="s">
        <v>35</v>
      </c>
      <c r="B28" s="67">
        <v>1500000</v>
      </c>
      <c r="C28" s="67">
        <v>155886.99</v>
      </c>
      <c r="D28" s="51">
        <f>B28-C28</f>
        <v>1344113.01</v>
      </c>
      <c r="E28" s="2"/>
      <c r="F28" s="2"/>
      <c r="G28" s="51"/>
      <c r="H28" s="2">
        <v>1000000</v>
      </c>
      <c r="I28" s="2">
        <v>189118.9</v>
      </c>
      <c r="J28" s="51">
        <f>H28-I28</f>
        <v>810881.1</v>
      </c>
    </row>
    <row r="29" spans="1:10" ht="12.75" customHeight="1">
      <c r="A29" s="68" t="s">
        <v>36</v>
      </c>
      <c r="B29" s="69">
        <v>40000000</v>
      </c>
      <c r="C29" s="69">
        <v>19160306.69</v>
      </c>
      <c r="D29" s="51">
        <f>B29-C29</f>
        <v>20839693.31</v>
      </c>
      <c r="E29" s="2"/>
      <c r="F29" s="2"/>
      <c r="G29" s="68"/>
      <c r="H29" s="2"/>
      <c r="I29" s="2"/>
      <c r="J29" s="68"/>
    </row>
    <row r="30" spans="1:10" ht="12.75" customHeight="1">
      <c r="A30" s="68" t="s">
        <v>37</v>
      </c>
      <c r="B30" s="69"/>
      <c r="C30" s="69"/>
      <c r="D30" s="51"/>
      <c r="E30" s="2">
        <v>100000</v>
      </c>
      <c r="F30" s="2">
        <v>39748.98</v>
      </c>
      <c r="G30" s="51">
        <f>E30-F30</f>
        <v>60251.02</v>
      </c>
      <c r="H30" s="2"/>
      <c r="I30" s="2"/>
      <c r="J30" s="68"/>
    </row>
    <row r="31" spans="1:10" ht="12.75" customHeight="1">
      <c r="A31" s="68" t="s">
        <v>38</v>
      </c>
      <c r="B31" s="69"/>
      <c r="C31" s="69"/>
      <c r="D31" s="51"/>
      <c r="E31" s="2"/>
      <c r="F31" s="2"/>
      <c r="G31" s="51"/>
      <c r="H31" s="2"/>
      <c r="I31" s="2"/>
      <c r="J31" s="68"/>
    </row>
    <row r="32" spans="1:10" ht="15" customHeight="1">
      <c r="A32" s="51" t="s">
        <v>9</v>
      </c>
      <c r="B32" s="70">
        <f>SUM(B25:B31)</f>
        <v>99738900</v>
      </c>
      <c r="C32" s="71">
        <f>ROUND(SUM(C25:C31),0)</f>
        <v>57770811</v>
      </c>
      <c r="D32" s="72">
        <f>ROUND(SUM(D25:D31),0)</f>
        <v>41968089</v>
      </c>
      <c r="E32" s="71">
        <f>SUM(E25:E31)</f>
        <v>2911700</v>
      </c>
      <c r="F32" s="71">
        <f>ROUND(SUM(F25:F31),0)</f>
        <v>2077163</v>
      </c>
      <c r="G32" s="72">
        <f>ROUND(SUM(G25:G31),0)</f>
        <v>834537</v>
      </c>
      <c r="H32" s="71">
        <f>SUM(H25:H31)</f>
        <v>1000000</v>
      </c>
      <c r="I32" s="71">
        <f>ROUND(SUM(I25:I31),0)</f>
        <v>189119</v>
      </c>
      <c r="J32" s="72">
        <f>ROUND(SUM(J25:J31),0)</f>
        <v>810881</v>
      </c>
    </row>
    <row r="33" spans="1:10" ht="13.5" customHeight="1">
      <c r="A33" s="51" t="s">
        <v>39</v>
      </c>
      <c r="B33" s="67"/>
      <c r="C33" s="73">
        <f>C32/B32</f>
        <v>0.5792204546069788</v>
      </c>
      <c r="D33" s="74">
        <f>D32/B32</f>
        <v>0.4207795453930212</v>
      </c>
      <c r="E33" s="75"/>
      <c r="F33" s="75">
        <f>F32/E32</f>
        <v>0.7133849641103136</v>
      </c>
      <c r="G33" s="74">
        <f>G32/E32</f>
        <v>0.28661503588968645</v>
      </c>
      <c r="H33" s="75"/>
      <c r="I33" s="75">
        <f>I32/H32</f>
        <v>0.189119</v>
      </c>
      <c r="J33" s="74">
        <f>J32/H32</f>
        <v>0.810881</v>
      </c>
    </row>
    <row r="34" spans="1:10" ht="13.5" customHeight="1">
      <c r="A34" s="51"/>
      <c r="B34" s="67"/>
      <c r="C34" s="76"/>
      <c r="D34" s="74"/>
      <c r="E34" s="75"/>
      <c r="F34" s="77"/>
      <c r="G34" s="74"/>
      <c r="H34" s="78"/>
      <c r="I34" s="73"/>
      <c r="J34" s="74"/>
    </row>
    <row r="35" spans="1:18" ht="7.5" customHeight="1">
      <c r="A35" s="79"/>
      <c r="B35" s="80"/>
      <c r="C35" s="81"/>
      <c r="D35" s="82"/>
      <c r="E35" s="83"/>
      <c r="F35" s="81"/>
      <c r="G35" s="82"/>
      <c r="H35" s="84"/>
      <c r="I35" s="81"/>
      <c r="J35" s="82"/>
      <c r="K35" s="85"/>
      <c r="L35" s="85"/>
      <c r="M35" s="85"/>
      <c r="N35" s="85"/>
      <c r="O35" s="85"/>
      <c r="P35" s="85"/>
      <c r="Q35" s="85"/>
      <c r="R35" s="85"/>
    </row>
    <row r="36" spans="1:10" ht="12" customHeight="1">
      <c r="A36" s="79"/>
      <c r="B36" s="86"/>
      <c r="C36" s="87"/>
      <c r="D36" s="88"/>
      <c r="E36" s="89"/>
      <c r="F36" s="90"/>
      <c r="G36" s="88"/>
      <c r="H36" s="89"/>
      <c r="I36" s="34"/>
      <c r="J36" s="87"/>
    </row>
    <row r="37" spans="1:7" ht="12" customHeight="1">
      <c r="A37" s="79"/>
      <c r="B37" s="53" t="s">
        <v>40</v>
      </c>
      <c r="C37" s="53"/>
      <c r="D37" s="54"/>
      <c r="E37" s="91"/>
      <c r="F37" s="92"/>
      <c r="G37" s="93"/>
    </row>
    <row r="38" spans="1:7" ht="12" customHeight="1">
      <c r="A38" s="79"/>
      <c r="B38" s="107" t="s">
        <v>41</v>
      </c>
      <c r="C38" s="107"/>
      <c r="D38" s="108"/>
      <c r="E38" s="109" t="s">
        <v>9</v>
      </c>
      <c r="F38" s="107"/>
      <c r="G38" s="108"/>
    </row>
    <row r="39" spans="1:7" ht="12.75">
      <c r="A39" s="79"/>
      <c r="B39" s="26"/>
      <c r="C39" s="26"/>
      <c r="D39" s="65"/>
      <c r="E39" s="94"/>
      <c r="F39" s="26"/>
      <c r="G39" s="65"/>
    </row>
    <row r="40" spans="1:7" ht="12" customHeight="1">
      <c r="A40" s="79"/>
      <c r="B40" s="27" t="s">
        <v>10</v>
      </c>
      <c r="C40" s="25" t="s">
        <v>11</v>
      </c>
      <c r="D40" s="66" t="s">
        <v>12</v>
      </c>
      <c r="E40" s="95" t="s">
        <v>10</v>
      </c>
      <c r="F40" s="25" t="s">
        <v>11</v>
      </c>
      <c r="G40" s="66" t="s">
        <v>12</v>
      </c>
    </row>
    <row r="41" spans="1:7" ht="15" customHeight="1">
      <c r="A41" s="51" t="s">
        <v>32</v>
      </c>
      <c r="B41" s="67"/>
      <c r="C41" s="67"/>
      <c r="D41" s="51"/>
      <c r="E41" s="96">
        <f aca="true" t="shared" si="0" ref="E41:G46">B25+E25+H25+B41</f>
        <v>6088200</v>
      </c>
      <c r="F41" s="67">
        <f t="shared" si="0"/>
        <v>4180409.12</v>
      </c>
      <c r="G41" s="51">
        <f t="shared" si="0"/>
        <v>1907790.88</v>
      </c>
    </row>
    <row r="42" spans="1:7" ht="12.75" customHeight="1">
      <c r="A42" s="51" t="s">
        <v>33</v>
      </c>
      <c r="B42" s="67"/>
      <c r="C42" s="67"/>
      <c r="D42" s="51"/>
      <c r="E42" s="96">
        <f t="shared" si="0"/>
        <v>15383100</v>
      </c>
      <c r="F42" s="67">
        <f t="shared" si="0"/>
        <v>10213321.56</v>
      </c>
      <c r="G42" s="51">
        <f t="shared" si="0"/>
        <v>5169778.4399999995</v>
      </c>
    </row>
    <row r="43" spans="1:8" ht="12.75" customHeight="1">
      <c r="A43" s="51" t="s">
        <v>34</v>
      </c>
      <c r="B43" s="67"/>
      <c r="C43" s="67"/>
      <c r="D43" s="51"/>
      <c r="E43" s="96">
        <f t="shared" si="0"/>
        <v>39579300</v>
      </c>
      <c r="F43" s="67">
        <f t="shared" si="0"/>
        <v>26098300.19</v>
      </c>
      <c r="G43" s="51">
        <f t="shared" si="0"/>
        <v>13480999.809999999</v>
      </c>
      <c r="H43" s="86"/>
    </row>
    <row r="44" spans="1:7" ht="12.75" customHeight="1">
      <c r="A44" s="51" t="s">
        <v>35</v>
      </c>
      <c r="B44" s="67"/>
      <c r="C44" s="67"/>
      <c r="D44" s="51"/>
      <c r="E44" s="96">
        <f t="shared" si="0"/>
        <v>2500000</v>
      </c>
      <c r="F44" s="67">
        <f t="shared" si="0"/>
        <v>345005.89</v>
      </c>
      <c r="G44" s="51">
        <f t="shared" si="0"/>
        <v>2154994.11</v>
      </c>
    </row>
    <row r="45" spans="1:7" ht="12.75" customHeight="1">
      <c r="A45" s="68" t="s">
        <v>36</v>
      </c>
      <c r="B45" s="67"/>
      <c r="C45" s="67"/>
      <c r="D45" s="51"/>
      <c r="E45" s="96">
        <f t="shared" si="0"/>
        <v>40000000</v>
      </c>
      <c r="F45" s="67">
        <f t="shared" si="0"/>
        <v>19160306.69</v>
      </c>
      <c r="G45" s="51">
        <f t="shared" si="0"/>
        <v>20839693.31</v>
      </c>
    </row>
    <row r="46" spans="1:7" ht="12.75" customHeight="1">
      <c r="A46" s="68" t="s">
        <v>37</v>
      </c>
      <c r="B46" s="67"/>
      <c r="C46" s="67"/>
      <c r="D46" s="51"/>
      <c r="E46" s="96">
        <f t="shared" si="0"/>
        <v>100000</v>
      </c>
      <c r="F46" s="67">
        <f t="shared" si="0"/>
        <v>39748.98</v>
      </c>
      <c r="G46" s="51">
        <f t="shared" si="0"/>
        <v>60251.02</v>
      </c>
    </row>
    <row r="47" spans="1:7" ht="12.75" customHeight="1">
      <c r="A47" s="68" t="s">
        <v>38</v>
      </c>
      <c r="B47" s="97">
        <v>17540800</v>
      </c>
      <c r="C47" s="97">
        <v>8504481.14</v>
      </c>
      <c r="D47" s="98">
        <f>B47-C47</f>
        <v>9036318.86</v>
      </c>
      <c r="E47" s="99">
        <f>+B47+B31+E31+H31</f>
        <v>17540800</v>
      </c>
      <c r="F47" s="31">
        <f>+C47+C31+F31+I31</f>
        <v>8504481.14</v>
      </c>
      <c r="G47" s="98">
        <f>+D47+D31+G31+J31</f>
        <v>9036318.86</v>
      </c>
    </row>
    <row r="48" spans="1:7" ht="15" customHeight="1">
      <c r="A48" s="51" t="s">
        <v>9</v>
      </c>
      <c r="B48" s="71">
        <f>SUM(B41:B47)</f>
        <v>17540800</v>
      </c>
      <c r="C48" s="71">
        <f>ROUND(SUM(C41:C47),0)</f>
        <v>8504481</v>
      </c>
      <c r="D48" s="72">
        <f>ROUND(SUM(D41:D47),0)</f>
        <v>9036319</v>
      </c>
      <c r="E48" s="71">
        <f>SUM(E41:E47)</f>
        <v>121191400</v>
      </c>
      <c r="F48" s="71">
        <f>ROUND(SUM(F41:F47),0)</f>
        <v>68541574</v>
      </c>
      <c r="G48" s="72">
        <f>ROUND(SUM(G41:G47),0)</f>
        <v>52649826</v>
      </c>
    </row>
    <row r="49" spans="1:7" ht="13.5" customHeight="1">
      <c r="A49" s="51" t="s">
        <v>39</v>
      </c>
      <c r="B49" s="87" t="s">
        <v>5</v>
      </c>
      <c r="C49" s="73">
        <f>C48/B48</f>
        <v>0.4848399730913071</v>
      </c>
      <c r="D49" s="74">
        <f>D48/B48</f>
        <v>0.5151600269086929</v>
      </c>
      <c r="E49" s="78"/>
      <c r="F49" s="73">
        <f>F48/E48</f>
        <v>0.565564668780128</v>
      </c>
      <c r="G49" s="74">
        <f>G48/E48</f>
        <v>0.43443533121987205</v>
      </c>
    </row>
    <row r="51" ht="12.75">
      <c r="F51" s="100"/>
    </row>
    <row r="52" ht="12.75">
      <c r="F52" s="101"/>
    </row>
    <row r="53" ht="12.75">
      <c r="F53" s="100"/>
    </row>
    <row r="54" ht="12.75">
      <c r="F54" s="100"/>
    </row>
    <row r="55" ht="12.75">
      <c r="F55" s="100"/>
    </row>
  </sheetData>
  <mergeCells count="7">
    <mergeCell ref="B21:D21"/>
    <mergeCell ref="B38:D38"/>
    <mergeCell ref="E38:G38"/>
    <mergeCell ref="A3:J3"/>
    <mergeCell ref="A4:J4"/>
    <mergeCell ref="A5:J5"/>
    <mergeCell ref="A6:J6"/>
  </mergeCells>
  <printOptions/>
  <pageMargins left="0.2" right="0.23" top="0.26" bottom="0.3" header="0.26" footer="0.28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workbookViewId="0" topLeftCell="A1">
      <selection activeCell="B4" sqref="B4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12.8515625" style="0" customWidth="1"/>
    <col min="4" max="4" width="11.7109375" style="0" customWidth="1"/>
    <col min="5" max="5" width="5.7109375" style="0" customWidth="1"/>
    <col min="6" max="8" width="11.7109375" style="0" customWidth="1"/>
    <col min="9" max="9" width="5.7109375" style="0" customWidth="1"/>
    <col min="10" max="10" width="11.7109375" style="0" customWidth="1"/>
    <col min="11" max="11" width="11.8515625" style="0" customWidth="1"/>
    <col min="12" max="12" width="11.7109375" style="0" customWidth="1"/>
    <col min="28" max="28" width="13.421875" style="39" customWidth="1"/>
  </cols>
  <sheetData>
    <row r="1" spans="1:29" ht="9" customHeight="1">
      <c r="A1" s="1">
        <f ca="1">NOW()</f>
        <v>37579.502336226855</v>
      </c>
      <c r="B1" s="2"/>
      <c r="C1" s="2"/>
      <c r="D1" s="2"/>
      <c r="F1" s="3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2"/>
    </row>
    <row r="2" spans="1:29" ht="9" customHeight="1">
      <c r="A2" s="6" t="s">
        <v>42</v>
      </c>
      <c r="B2" s="2"/>
      <c r="C2" s="2"/>
      <c r="D2" s="2"/>
      <c r="E2" s="4"/>
      <c r="F2" s="7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"/>
      <c r="AC2" s="2"/>
    </row>
    <row r="3" spans="1:29" s="13" customFormat="1" ht="17.25" customHeight="1">
      <c r="A3" s="8" t="s">
        <v>47</v>
      </c>
      <c r="B3" s="9"/>
      <c r="C3" s="9"/>
      <c r="D3" s="9"/>
      <c r="E3" s="10"/>
      <c r="F3" s="9"/>
      <c r="G3" s="9"/>
      <c r="H3" s="9"/>
      <c r="I3" s="10"/>
      <c r="J3" s="9"/>
      <c r="K3" s="9"/>
      <c r="L3" s="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1"/>
    </row>
    <row r="4" spans="1:29" ht="18">
      <c r="A4" s="14" t="s">
        <v>2</v>
      </c>
      <c r="B4" s="15"/>
      <c r="C4" s="15"/>
      <c r="D4" s="16"/>
      <c r="E4" s="17"/>
      <c r="F4" s="15"/>
      <c r="G4" s="15"/>
      <c r="H4" s="15"/>
      <c r="I4" s="17"/>
      <c r="J4" s="15"/>
      <c r="K4" s="15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"/>
      <c r="AC4" s="2"/>
    </row>
    <row r="5" spans="1:29" ht="18">
      <c r="A5" s="14" t="s">
        <v>43</v>
      </c>
      <c r="B5" s="15"/>
      <c r="C5" s="15"/>
      <c r="D5" s="16"/>
      <c r="E5" s="17"/>
      <c r="F5" s="15"/>
      <c r="G5" s="15"/>
      <c r="H5" s="15"/>
      <c r="I5" s="17"/>
      <c r="J5" s="15"/>
      <c r="K5" s="15"/>
      <c r="L5" s="1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"/>
      <c r="AC5" s="2"/>
    </row>
    <row r="6" spans="1:29" s="20" customFormat="1" ht="15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18"/>
    </row>
    <row r="7" ht="12.75">
      <c r="AB7"/>
    </row>
    <row r="8" ht="12.75">
      <c r="AB8"/>
    </row>
    <row r="9" ht="12.75">
      <c r="AB9"/>
    </row>
    <row r="10" ht="12.75">
      <c r="AB10"/>
    </row>
    <row r="11" ht="14.25" customHeight="1">
      <c r="AB11"/>
    </row>
    <row r="12" ht="6" customHeight="1">
      <c r="AB12"/>
    </row>
    <row r="13" ht="15" customHeight="1">
      <c r="AB13"/>
    </row>
    <row r="14" ht="15" customHeight="1">
      <c r="AB14"/>
    </row>
    <row r="15" ht="6" customHeight="1">
      <c r="AB15"/>
    </row>
    <row r="16" ht="12.75">
      <c r="AB16"/>
    </row>
    <row r="17" ht="12.75">
      <c r="AB17"/>
    </row>
    <row r="18" ht="12.75">
      <c r="AB18"/>
    </row>
    <row r="19" ht="12.75">
      <c r="AB19"/>
    </row>
    <row r="20" spans="1:29" ht="12.75">
      <c r="A20" s="67"/>
      <c r="B20" s="49"/>
      <c r="C20" s="49"/>
      <c r="D20" s="49"/>
      <c r="E20" s="50"/>
      <c r="F20" s="49"/>
      <c r="G20" s="49"/>
      <c r="H20" s="49"/>
      <c r="I20" s="50"/>
      <c r="J20" s="49"/>
      <c r="K20" s="49"/>
      <c r="L20" s="49"/>
      <c r="M20" s="2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5"/>
      <c r="AC20" s="2"/>
    </row>
    <row r="21" spans="1:29" ht="12.75">
      <c r="A21" s="2"/>
      <c r="E21" s="22"/>
      <c r="F21" s="113" t="s">
        <v>6</v>
      </c>
      <c r="G21" s="113"/>
      <c r="H21" s="113"/>
      <c r="I21" s="22"/>
      <c r="M21" s="2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5"/>
      <c r="AC21" s="2"/>
    </row>
    <row r="22" spans="1:29" ht="12.75">
      <c r="A22" s="2"/>
      <c r="B22" s="113" t="s">
        <v>7</v>
      </c>
      <c r="C22" s="113"/>
      <c r="D22" s="113"/>
      <c r="E22" s="24"/>
      <c r="F22" s="114" t="s">
        <v>8</v>
      </c>
      <c r="G22" s="114"/>
      <c r="H22" s="114"/>
      <c r="I22" s="24"/>
      <c r="J22" s="113" t="s">
        <v>9</v>
      </c>
      <c r="K22" s="113"/>
      <c r="L22" s="113"/>
      <c r="M22" s="2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5"/>
      <c r="AC22" s="2"/>
    </row>
    <row r="23" spans="1:29" ht="6" customHeight="1">
      <c r="A23" s="2"/>
      <c r="B23" s="25"/>
      <c r="C23" s="25"/>
      <c r="D23" s="25"/>
      <c r="E23" s="4"/>
      <c r="F23" s="25" t="s">
        <v>5</v>
      </c>
      <c r="G23" s="25"/>
      <c r="H23" s="25"/>
      <c r="I23" s="4"/>
      <c r="J23" s="25"/>
      <c r="K23" s="25"/>
      <c r="L23" s="2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5"/>
      <c r="AC23" s="2"/>
    </row>
    <row r="24" spans="1:29" ht="12.75">
      <c r="A24" s="2"/>
      <c r="B24" s="21"/>
      <c r="C24" s="26" t="s">
        <v>45</v>
      </c>
      <c r="D24" s="21"/>
      <c r="E24" s="22"/>
      <c r="F24" s="21"/>
      <c r="G24" s="26" t="s">
        <v>45</v>
      </c>
      <c r="H24" s="21"/>
      <c r="I24" s="22"/>
      <c r="J24" s="21"/>
      <c r="K24" s="26" t="s">
        <v>45</v>
      </c>
      <c r="L24" s="21"/>
      <c r="M24" s="2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5"/>
      <c r="AC24" s="2"/>
    </row>
    <row r="25" spans="1:29" ht="12.75">
      <c r="A25" s="2"/>
      <c r="B25" s="27" t="s">
        <v>10</v>
      </c>
      <c r="C25" s="25" t="s">
        <v>46</v>
      </c>
      <c r="D25" s="25" t="s">
        <v>12</v>
      </c>
      <c r="E25" s="4"/>
      <c r="F25" s="25" t="s">
        <v>10</v>
      </c>
      <c r="G25" s="25" t="s">
        <v>46</v>
      </c>
      <c r="H25" s="27" t="s">
        <v>12</v>
      </c>
      <c r="I25" s="22"/>
      <c r="J25" s="25" t="s">
        <v>10</v>
      </c>
      <c r="K25" s="25" t="s">
        <v>46</v>
      </c>
      <c r="L25" s="27" t="s">
        <v>12</v>
      </c>
      <c r="M25" s="2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5"/>
      <c r="AC25" s="2"/>
    </row>
    <row r="26" spans="1:29" ht="6" customHeight="1">
      <c r="A26" s="2"/>
      <c r="B26" s="2"/>
      <c r="C26" s="2"/>
      <c r="D26" s="2"/>
      <c r="E26" s="4"/>
      <c r="F26" s="2"/>
      <c r="G26" s="2"/>
      <c r="H26" s="2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5"/>
      <c r="AC26" s="2"/>
    </row>
    <row r="27" spans="1:29" ht="15" customHeight="1">
      <c r="A27" s="2" t="s">
        <v>13</v>
      </c>
      <c r="B27" s="2">
        <v>1663900</v>
      </c>
      <c r="C27" s="2">
        <v>489080.42</v>
      </c>
      <c r="D27" s="2">
        <f aca="true" t="shared" si="0" ref="D27:D38">B27-C27</f>
        <v>1174819.58</v>
      </c>
      <c r="E27" s="28"/>
      <c r="F27" s="2">
        <v>775300</v>
      </c>
      <c r="G27" s="2">
        <v>171826.25</v>
      </c>
      <c r="H27" s="2">
        <f aca="true" t="shared" si="1" ref="H27:H39">F27-G27</f>
        <v>603473.75</v>
      </c>
      <c r="I27" s="4"/>
      <c r="J27" s="2">
        <f aca="true" t="shared" si="2" ref="J27:J39">B27+F27</f>
        <v>2439200</v>
      </c>
      <c r="K27" s="2">
        <f aca="true" t="shared" si="3" ref="K27:K39">C27+G27</f>
        <v>660906.6699999999</v>
      </c>
      <c r="L27" s="2">
        <f aca="true" t="shared" si="4" ref="L27:L39">J27-K27</f>
        <v>1778293.33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5"/>
      <c r="AC27" s="2"/>
    </row>
    <row r="28" spans="1:29" ht="15" customHeight="1">
      <c r="A28" s="2" t="s">
        <v>14</v>
      </c>
      <c r="B28" s="2">
        <v>67100</v>
      </c>
      <c r="C28" s="2">
        <v>19440.36</v>
      </c>
      <c r="D28" s="2">
        <f t="shared" si="0"/>
        <v>47659.64</v>
      </c>
      <c r="E28" s="28"/>
      <c r="F28" s="2">
        <v>31000</v>
      </c>
      <c r="G28" s="2">
        <v>5647.99</v>
      </c>
      <c r="H28" s="2">
        <f t="shared" si="1"/>
        <v>25352.010000000002</v>
      </c>
      <c r="I28" s="4"/>
      <c r="J28" s="2">
        <f t="shared" si="2"/>
        <v>98100</v>
      </c>
      <c r="K28" s="2">
        <f t="shared" si="3"/>
        <v>25088.35</v>
      </c>
      <c r="L28" s="2">
        <f t="shared" si="4"/>
        <v>73011.65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5"/>
      <c r="AC28" s="2"/>
    </row>
    <row r="29" spans="1:29" ht="15" customHeight="1">
      <c r="A29" s="2" t="s">
        <v>15</v>
      </c>
      <c r="B29" s="29">
        <v>177900</v>
      </c>
      <c r="C29" s="2">
        <v>50489.94</v>
      </c>
      <c r="D29" s="2">
        <f t="shared" si="0"/>
        <v>127410.06</v>
      </c>
      <c r="E29" s="4"/>
      <c r="F29" s="2">
        <v>82200</v>
      </c>
      <c r="G29" s="2">
        <v>17208.39</v>
      </c>
      <c r="H29" s="2">
        <f t="shared" si="1"/>
        <v>64991.61</v>
      </c>
      <c r="I29" s="4"/>
      <c r="J29" s="2">
        <f t="shared" si="2"/>
        <v>260100</v>
      </c>
      <c r="K29" s="2">
        <f t="shared" si="3"/>
        <v>67698.33</v>
      </c>
      <c r="L29" s="2">
        <f t="shared" si="4"/>
        <v>192401.66999999998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5"/>
      <c r="AC29" s="2"/>
    </row>
    <row r="30" spans="1:29" ht="15" customHeight="1">
      <c r="A30" s="2" t="s">
        <v>16</v>
      </c>
      <c r="B30" s="2">
        <v>128500</v>
      </c>
      <c r="C30" s="2">
        <v>36686.14</v>
      </c>
      <c r="D30" s="2">
        <f t="shared" si="0"/>
        <v>91813.86</v>
      </c>
      <c r="E30" s="4"/>
      <c r="F30" s="2">
        <v>59300</v>
      </c>
      <c r="G30" s="2">
        <v>12282.58</v>
      </c>
      <c r="H30" s="2">
        <f t="shared" si="1"/>
        <v>47017.42</v>
      </c>
      <c r="I30" s="4"/>
      <c r="J30" s="2">
        <f t="shared" si="2"/>
        <v>187800</v>
      </c>
      <c r="K30" s="2">
        <f t="shared" si="3"/>
        <v>48968.72</v>
      </c>
      <c r="L30" s="2">
        <f t="shared" si="4"/>
        <v>138831.28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5"/>
      <c r="AC30" s="2"/>
    </row>
    <row r="31" spans="1:29" ht="15" customHeight="1">
      <c r="A31" s="4" t="s">
        <v>17</v>
      </c>
      <c r="B31" s="4">
        <v>0</v>
      </c>
      <c r="C31" s="4">
        <v>0</v>
      </c>
      <c r="D31" s="2">
        <f t="shared" si="0"/>
        <v>0</v>
      </c>
      <c r="E31" s="4"/>
      <c r="F31" s="4">
        <v>139500</v>
      </c>
      <c r="G31" s="4">
        <v>29489.17</v>
      </c>
      <c r="H31" s="2">
        <f t="shared" si="1"/>
        <v>110010.83</v>
      </c>
      <c r="I31" s="4"/>
      <c r="J31" s="2">
        <f t="shared" si="2"/>
        <v>139500</v>
      </c>
      <c r="K31" s="2">
        <f t="shared" si="3"/>
        <v>29489.17</v>
      </c>
      <c r="L31" s="2">
        <f t="shared" si="4"/>
        <v>110010.83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0"/>
      <c r="AC31" s="4"/>
    </row>
    <row r="32" spans="1:29" ht="15" customHeight="1">
      <c r="A32" s="2" t="s">
        <v>18</v>
      </c>
      <c r="B32" s="2">
        <v>673000</v>
      </c>
      <c r="C32" s="2">
        <f>244220.97+23488.27</f>
        <v>267709.24</v>
      </c>
      <c r="D32" s="2">
        <f t="shared" si="0"/>
        <v>405290.76</v>
      </c>
      <c r="E32" s="4"/>
      <c r="F32" s="2">
        <v>300200</v>
      </c>
      <c r="G32" s="2">
        <f>13079.4+11520</f>
        <v>24599.4</v>
      </c>
      <c r="H32" s="2">
        <f t="shared" si="1"/>
        <v>275600.6</v>
      </c>
      <c r="I32" s="4"/>
      <c r="J32" s="2">
        <f t="shared" si="2"/>
        <v>973200</v>
      </c>
      <c r="K32" s="2">
        <f t="shared" si="3"/>
        <v>292308.64</v>
      </c>
      <c r="L32" s="2">
        <f t="shared" si="4"/>
        <v>680891.36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5"/>
      <c r="AC32" s="2"/>
    </row>
    <row r="33" spans="1:29" ht="15" customHeight="1">
      <c r="A33" s="2" t="s">
        <v>19</v>
      </c>
      <c r="B33" s="2">
        <v>18400</v>
      </c>
      <c r="C33" s="2">
        <v>1064.44</v>
      </c>
      <c r="D33" s="2">
        <f t="shared" si="0"/>
        <v>17335.56</v>
      </c>
      <c r="E33" s="4"/>
      <c r="F33" s="2">
        <v>14000</v>
      </c>
      <c r="G33" s="2">
        <v>970.5</v>
      </c>
      <c r="H33" s="2">
        <f t="shared" si="1"/>
        <v>13029.5</v>
      </c>
      <c r="I33" s="4"/>
      <c r="J33" s="2">
        <f t="shared" si="2"/>
        <v>32400</v>
      </c>
      <c r="K33" s="2">
        <f t="shared" si="3"/>
        <v>2034.94</v>
      </c>
      <c r="L33" s="2">
        <f t="shared" si="4"/>
        <v>30365.06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5"/>
      <c r="AC33" s="2"/>
    </row>
    <row r="34" spans="1:29" ht="15" customHeight="1">
      <c r="A34" s="2" t="s">
        <v>20</v>
      </c>
      <c r="B34" s="2">
        <v>14900</v>
      </c>
      <c r="C34" s="2">
        <v>5532.61</v>
      </c>
      <c r="D34" s="2">
        <f t="shared" si="0"/>
        <v>9367.39</v>
      </c>
      <c r="E34" s="4"/>
      <c r="F34" s="2">
        <v>6100</v>
      </c>
      <c r="G34" s="2">
        <v>453.7</v>
      </c>
      <c r="H34" s="2">
        <f t="shared" si="1"/>
        <v>5646.3</v>
      </c>
      <c r="I34" s="4"/>
      <c r="J34" s="2">
        <f t="shared" si="2"/>
        <v>21000</v>
      </c>
      <c r="K34" s="2">
        <f t="shared" si="3"/>
        <v>5986.3099999999995</v>
      </c>
      <c r="L34" s="2">
        <f t="shared" si="4"/>
        <v>15013.69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5"/>
      <c r="AC34" s="2"/>
    </row>
    <row r="35" spans="1:29" ht="15" customHeight="1">
      <c r="A35" s="2" t="s">
        <v>21</v>
      </c>
      <c r="B35" s="2">
        <v>17500</v>
      </c>
      <c r="C35" s="2">
        <f>3011.65+3141</f>
        <v>6152.65</v>
      </c>
      <c r="D35" s="2">
        <f t="shared" si="0"/>
        <v>11347.35</v>
      </c>
      <c r="E35" s="4"/>
      <c r="F35" s="2">
        <v>4000</v>
      </c>
      <c r="G35" s="2">
        <v>489</v>
      </c>
      <c r="H35" s="2">
        <f t="shared" si="1"/>
        <v>3511</v>
      </c>
      <c r="I35" s="4"/>
      <c r="J35" s="2">
        <f t="shared" si="2"/>
        <v>21500</v>
      </c>
      <c r="K35" s="2">
        <f t="shared" si="3"/>
        <v>6641.65</v>
      </c>
      <c r="L35" s="2">
        <f t="shared" si="4"/>
        <v>14858.35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5"/>
      <c r="AC35" s="2"/>
    </row>
    <row r="36" spans="1:29" ht="15" customHeight="1">
      <c r="A36" s="2" t="s">
        <v>22</v>
      </c>
      <c r="B36" s="2">
        <v>3400</v>
      </c>
      <c r="C36" s="2">
        <v>848.15</v>
      </c>
      <c r="D36" s="2">
        <f t="shared" si="0"/>
        <v>2551.85</v>
      </c>
      <c r="E36" s="4"/>
      <c r="F36" s="2">
        <v>4500</v>
      </c>
      <c r="G36" s="2">
        <f>125+1310</f>
        <v>1435</v>
      </c>
      <c r="H36" s="2">
        <f t="shared" si="1"/>
        <v>3065</v>
      </c>
      <c r="I36" s="4"/>
      <c r="J36" s="2">
        <f t="shared" si="2"/>
        <v>7900</v>
      </c>
      <c r="K36" s="2">
        <f t="shared" si="3"/>
        <v>2283.15</v>
      </c>
      <c r="L36" s="2">
        <f t="shared" si="4"/>
        <v>5616.85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5"/>
      <c r="AC36" s="2"/>
    </row>
    <row r="37" spans="1:29" ht="15" customHeight="1">
      <c r="A37" s="2" t="s">
        <v>23</v>
      </c>
      <c r="B37" s="2">
        <v>388300</v>
      </c>
      <c r="C37" s="2">
        <v>50378.75</v>
      </c>
      <c r="D37" s="2">
        <f t="shared" si="0"/>
        <v>337921.25</v>
      </c>
      <c r="E37" s="4"/>
      <c r="F37" s="2">
        <v>2220000</v>
      </c>
      <c r="G37" s="2">
        <f>712521.45+256872.12</f>
        <v>969393.57</v>
      </c>
      <c r="H37" s="2">
        <f t="shared" si="1"/>
        <v>1250606.4300000002</v>
      </c>
      <c r="I37" s="4"/>
      <c r="J37" s="2">
        <f t="shared" si="2"/>
        <v>2608300</v>
      </c>
      <c r="K37" s="2">
        <f t="shared" si="3"/>
        <v>1019772.32</v>
      </c>
      <c r="L37" s="2">
        <f t="shared" si="4"/>
        <v>1588527.6800000002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0"/>
      <c r="AC37" s="4"/>
    </row>
    <row r="38" spans="1:29" ht="15" customHeight="1">
      <c r="A38" s="2" t="s">
        <v>24</v>
      </c>
      <c r="B38" s="2">
        <v>78900</v>
      </c>
      <c r="C38" s="2">
        <v>43905.3</v>
      </c>
      <c r="D38" s="2">
        <f t="shared" si="0"/>
        <v>34994.7</v>
      </c>
      <c r="E38" s="4"/>
      <c r="F38" s="2">
        <v>226000</v>
      </c>
      <c r="G38" s="2">
        <v>33164.47</v>
      </c>
      <c r="H38" s="2">
        <f t="shared" si="1"/>
        <v>192835.53</v>
      </c>
      <c r="I38" s="4"/>
      <c r="J38" s="2">
        <f t="shared" si="2"/>
        <v>304900</v>
      </c>
      <c r="K38" s="2">
        <f t="shared" si="3"/>
        <v>77069.77</v>
      </c>
      <c r="L38" s="2">
        <f t="shared" si="4"/>
        <v>227830.22999999998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5"/>
      <c r="AC38" s="2"/>
    </row>
    <row r="39" spans="1:29" ht="15" customHeight="1">
      <c r="A39" s="2" t="s">
        <v>25</v>
      </c>
      <c r="B39" s="31">
        <v>4400</v>
      </c>
      <c r="C39" s="31">
        <v>549.04</v>
      </c>
      <c r="D39" s="31">
        <f>B39-C39-0.4</f>
        <v>3850.56</v>
      </c>
      <c r="E39" s="4"/>
      <c r="F39" s="31">
        <v>7400</v>
      </c>
      <c r="G39" s="31">
        <v>3238.21</v>
      </c>
      <c r="H39" s="31">
        <f t="shared" si="1"/>
        <v>4161.79</v>
      </c>
      <c r="I39" s="4"/>
      <c r="J39" s="31">
        <f t="shared" si="2"/>
        <v>11800</v>
      </c>
      <c r="K39" s="31">
        <f t="shared" si="3"/>
        <v>3787.25</v>
      </c>
      <c r="L39" s="31">
        <f t="shared" si="4"/>
        <v>8012.75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5"/>
      <c r="AC39" s="2"/>
    </row>
    <row r="40" spans="1:29" ht="6" customHeight="1">
      <c r="A40" s="2"/>
      <c r="B40" s="2"/>
      <c r="C40" s="2"/>
      <c r="D40" s="2"/>
      <c r="E40" s="4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5"/>
      <c r="AC40" s="2"/>
    </row>
    <row r="41" spans="1:29" ht="13.5" thickBot="1">
      <c r="A41" s="2" t="s">
        <v>9</v>
      </c>
      <c r="B41" s="32">
        <f>SUM(B27:B40)</f>
        <v>3236200</v>
      </c>
      <c r="C41" s="33">
        <f>ROUND(SUM(C27:C39),0)</f>
        <v>971837</v>
      </c>
      <c r="D41" s="33">
        <f>ROUND(SUM(D27:D39),0)</f>
        <v>2264363</v>
      </c>
      <c r="E41" s="4"/>
      <c r="F41" s="32">
        <f>SUM(F27:F40)</f>
        <v>3869500</v>
      </c>
      <c r="G41" s="33">
        <f>ROUND(SUM(G27:G39),0)</f>
        <v>1270198</v>
      </c>
      <c r="H41" s="33">
        <f>ROUND(SUM(H27:H39),0)</f>
        <v>2599302</v>
      </c>
      <c r="I41" s="4"/>
      <c r="J41" s="32">
        <f>SUM(J27:J40)</f>
        <v>7105700</v>
      </c>
      <c r="K41" s="32">
        <f>SUM(K27:K40)</f>
        <v>2242035.2699999996</v>
      </c>
      <c r="L41" s="32">
        <f>SUM(L27:L40)</f>
        <v>4863664.73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"/>
      <c r="AC41" s="2"/>
    </row>
    <row r="42" spans="1:29" ht="13.5" thickTop="1">
      <c r="A42" s="2"/>
      <c r="B42" s="2"/>
      <c r="C42" s="2"/>
      <c r="D42" s="2"/>
      <c r="E42" s="4"/>
      <c r="F42" s="2"/>
      <c r="G42" s="2"/>
      <c r="H42" s="2" t="s">
        <v>5</v>
      </c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"/>
      <c r="AC42" s="2"/>
    </row>
    <row r="43" spans="1:29" ht="12.75">
      <c r="A43" s="2" t="s">
        <v>26</v>
      </c>
      <c r="B43" s="2"/>
      <c r="C43" s="34">
        <f>C41/B41</f>
        <v>0.30030189728694145</v>
      </c>
      <c r="D43" s="34">
        <f>D41/B41</f>
        <v>0.6996981027130585</v>
      </c>
      <c r="E43" s="28"/>
      <c r="F43" s="35"/>
      <c r="G43" s="34">
        <f>G41/F41</f>
        <v>0.32825894818451995</v>
      </c>
      <c r="H43" s="34">
        <f>H41/F41</f>
        <v>0.67174105181548</v>
      </c>
      <c r="I43" s="28"/>
      <c r="J43" s="35"/>
      <c r="K43" s="34">
        <f>K41/J41</f>
        <v>0.31552630564194933</v>
      </c>
      <c r="L43" s="34">
        <f>L41/J41</f>
        <v>0.6844736943580506</v>
      </c>
      <c r="M43" s="3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"/>
      <c r="AC43" s="2"/>
    </row>
    <row r="44" spans="1:29" ht="12.75">
      <c r="A44" s="2"/>
      <c r="B44" s="2"/>
      <c r="C44" s="36"/>
      <c r="D44" s="2"/>
      <c r="E44" s="4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"/>
      <c r="AC44" s="2"/>
    </row>
    <row r="45" spans="1:29" ht="12.75">
      <c r="A45" s="2"/>
      <c r="B45" s="23"/>
      <c r="C45" s="2"/>
      <c r="D45" s="37"/>
      <c r="E45" s="4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"/>
      <c r="AC45" s="2"/>
    </row>
    <row r="46" spans="1:29" ht="12.75">
      <c r="A46" s="2"/>
      <c r="B46" s="23"/>
      <c r="C46" s="2"/>
      <c r="D46" s="2"/>
      <c r="E46" s="4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"/>
      <c r="AC46" s="2"/>
    </row>
    <row r="47" spans="1:29" ht="12.75">
      <c r="A47" s="2"/>
      <c r="B47" s="23"/>
      <c r="C47" s="23"/>
      <c r="D47" s="38"/>
      <c r="E47" s="4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"/>
      <c r="AC47" s="2"/>
    </row>
    <row r="48" spans="1:29" ht="12.75">
      <c r="A48" s="2"/>
      <c r="B48" s="2"/>
      <c r="C48" s="37"/>
      <c r="D48" s="2"/>
      <c r="E48" s="4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"/>
      <c r="AC48" s="2"/>
    </row>
    <row r="49" spans="1:29" ht="12.75">
      <c r="A49" s="2"/>
      <c r="B49" s="2"/>
      <c r="C49" s="2"/>
      <c r="D49" s="2"/>
      <c r="E49" s="4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"/>
      <c r="AC49" s="2"/>
    </row>
    <row r="50" spans="1:29" ht="12.75">
      <c r="A50" s="2"/>
      <c r="B50" s="2"/>
      <c r="C50" s="2"/>
      <c r="D50" s="2"/>
      <c r="E50" s="4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"/>
      <c r="AC50" s="2"/>
    </row>
    <row r="51" spans="1:29" ht="12.75">
      <c r="A51" s="2"/>
      <c r="B51" s="2"/>
      <c r="C51" s="2"/>
      <c r="D51" s="2"/>
      <c r="E51" s="4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"/>
      <c r="AC51" s="2"/>
    </row>
    <row r="52" spans="1:29" ht="12.75">
      <c r="A52" s="2"/>
      <c r="B52" s="2"/>
      <c r="C52" s="2"/>
      <c r="D52" s="2"/>
      <c r="E52" s="4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"/>
      <c r="AC52" s="2"/>
    </row>
    <row r="53" spans="1:29" ht="12.75">
      <c r="A53" s="2"/>
      <c r="B53" s="2"/>
      <c r="C53" s="2"/>
      <c r="D53" s="2"/>
      <c r="E53" s="4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"/>
      <c r="AC53" s="2"/>
    </row>
    <row r="54" spans="1:29" ht="12.75">
      <c r="A54" s="2"/>
      <c r="B54" s="2"/>
      <c r="C54" s="2"/>
      <c r="D54" s="2"/>
      <c r="E54" s="4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"/>
      <c r="AC54" s="2"/>
    </row>
    <row r="55" spans="1:29" ht="12.75">
      <c r="A55" s="2"/>
      <c r="B55" s="2"/>
      <c r="C55" s="2"/>
      <c r="D55" s="2"/>
      <c r="E55" s="4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"/>
      <c r="AC55" s="2"/>
    </row>
    <row r="56" spans="1:29" ht="12.75">
      <c r="A56" s="2"/>
      <c r="B56" s="2"/>
      <c r="C56" s="2"/>
      <c r="D56" s="2"/>
      <c r="E56" s="4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"/>
      <c r="AC56" s="2"/>
    </row>
    <row r="57" spans="1:29" ht="12.75">
      <c r="A57" s="2"/>
      <c r="B57" s="2"/>
      <c r="C57" s="2"/>
      <c r="D57" s="2"/>
      <c r="E57" s="4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"/>
      <c r="AC57" s="2"/>
    </row>
    <row r="58" spans="1:29" ht="12.75">
      <c r="A58" s="2"/>
      <c r="B58" s="2"/>
      <c r="C58" s="2"/>
      <c r="D58" s="2"/>
      <c r="E58" s="4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"/>
      <c r="AC58" s="2"/>
    </row>
    <row r="59" spans="1:29" ht="12.75">
      <c r="A59" s="2"/>
      <c r="B59" s="2"/>
      <c r="C59" s="2"/>
      <c r="D59" s="2"/>
      <c r="E59" s="4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"/>
      <c r="AC59" s="2"/>
    </row>
    <row r="60" spans="1:29" ht="12.75">
      <c r="A60" s="2"/>
      <c r="B60" s="2"/>
      <c r="C60" s="2"/>
      <c r="D60" s="2"/>
      <c r="E60" s="4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"/>
      <c r="AC60" s="2"/>
    </row>
    <row r="61" spans="1:29" ht="12.75">
      <c r="A61" s="2"/>
      <c r="B61" s="2"/>
      <c r="C61" s="2"/>
      <c r="D61" s="2"/>
      <c r="E61" s="4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"/>
      <c r="AC61" s="2"/>
    </row>
    <row r="62" spans="1:29" ht="12.75">
      <c r="A62" s="2"/>
      <c r="B62" s="2"/>
      <c r="C62" s="2"/>
      <c r="D62" s="2"/>
      <c r="E62" s="4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"/>
      <c r="AC62" s="2"/>
    </row>
    <row r="63" spans="1:29" ht="12.75">
      <c r="A63" s="2"/>
      <c r="B63" s="2"/>
      <c r="C63" s="2"/>
      <c r="D63" s="2"/>
      <c r="E63" s="4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"/>
      <c r="AC63" s="2"/>
    </row>
    <row r="64" spans="1:29" ht="12.75">
      <c r="A64" s="2"/>
      <c r="B64" s="2"/>
      <c r="C64" s="2"/>
      <c r="D64" s="2"/>
      <c r="E64" s="4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"/>
      <c r="AC64" s="2"/>
    </row>
    <row r="65" spans="1:29" ht="12.75">
      <c r="A65" s="2"/>
      <c r="B65" s="2"/>
      <c r="C65" s="2"/>
      <c r="D65" s="2"/>
      <c r="E65" s="4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"/>
      <c r="AC65" s="2"/>
    </row>
    <row r="66" spans="1:29" ht="12.75">
      <c r="A66" s="2"/>
      <c r="B66" s="2"/>
      <c r="C66" s="2"/>
      <c r="D66" s="2"/>
      <c r="E66" s="4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"/>
      <c r="AC66" s="2"/>
    </row>
    <row r="67" spans="1:29" ht="12.75">
      <c r="A67" s="2"/>
      <c r="B67" s="2"/>
      <c r="C67" s="2"/>
      <c r="D67" s="2"/>
      <c r="E67" s="4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"/>
      <c r="AC67" s="2"/>
    </row>
    <row r="68" spans="1:29" ht="12.75">
      <c r="A68" s="2"/>
      <c r="B68" s="2"/>
      <c r="C68" s="2"/>
      <c r="D68" s="2"/>
      <c r="E68" s="4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"/>
      <c r="AC68" s="2"/>
    </row>
    <row r="69" spans="1:29" ht="12.75">
      <c r="A69" s="2"/>
      <c r="B69" s="2"/>
      <c r="C69" s="2"/>
      <c r="D69" s="2"/>
      <c r="E69" s="4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"/>
      <c r="AC69" s="2"/>
    </row>
    <row r="70" spans="1:29" ht="12.75">
      <c r="A70" s="2"/>
      <c r="B70" s="2"/>
      <c r="C70" s="2"/>
      <c r="D70" s="2"/>
      <c r="E70" s="4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"/>
      <c r="AC70" s="2"/>
    </row>
    <row r="71" spans="1:29" ht="12.75">
      <c r="A71" s="2"/>
      <c r="B71" s="2"/>
      <c r="C71" s="2"/>
      <c r="D71" s="2"/>
      <c r="E71" s="4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"/>
      <c r="AC71" s="2"/>
    </row>
    <row r="72" spans="1:29" ht="12.75">
      <c r="A72" s="2"/>
      <c r="B72" s="2"/>
      <c r="C72" s="2"/>
      <c r="D72" s="2"/>
      <c r="E72" s="4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"/>
      <c r="AC72" s="2"/>
    </row>
    <row r="73" spans="1:29" ht="12.75">
      <c r="A73" s="2"/>
      <c r="B73" s="2"/>
      <c r="C73" s="2"/>
      <c r="D73" s="2"/>
      <c r="E73" s="4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"/>
      <c r="AC73" s="2"/>
    </row>
    <row r="74" spans="1:29" ht="12.75">
      <c r="A74" s="2"/>
      <c r="B74" s="2"/>
      <c r="C74" s="2"/>
      <c r="D74" s="2"/>
      <c r="E74" s="4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"/>
      <c r="AC74" s="2"/>
    </row>
    <row r="75" spans="1:29" ht="12.75">
      <c r="A75" s="2"/>
      <c r="B75" s="2"/>
      <c r="C75" s="2"/>
      <c r="D75" s="2"/>
      <c r="E75" s="4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"/>
      <c r="AC75" s="2"/>
    </row>
    <row r="76" spans="1:29" ht="12.75">
      <c r="A76" s="2"/>
      <c r="B76" s="2"/>
      <c r="C76" s="2"/>
      <c r="D76" s="2"/>
      <c r="E76" s="4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"/>
      <c r="AC76" s="2"/>
    </row>
    <row r="77" spans="1:29" ht="12.75">
      <c r="A77" s="2"/>
      <c r="B77" s="2"/>
      <c r="C77" s="2"/>
      <c r="D77" s="2"/>
      <c r="E77" s="4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/>
      <c r="AC77" s="2"/>
    </row>
    <row r="78" spans="1:29" ht="12.75">
      <c r="A78" s="2"/>
      <c r="B78" s="2"/>
      <c r="C78" s="2"/>
      <c r="D78" s="2"/>
      <c r="E78" s="4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"/>
      <c r="AC78" s="2"/>
    </row>
    <row r="79" spans="1:29" ht="12.75">
      <c r="A79" s="2"/>
      <c r="B79" s="2"/>
      <c r="C79" s="2"/>
      <c r="D79" s="2"/>
      <c r="E79" s="4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/>
      <c r="AC79" s="2"/>
    </row>
    <row r="80" spans="1:29" ht="12.75">
      <c r="A80" s="2"/>
      <c r="B80" s="2"/>
      <c r="C80" s="2"/>
      <c r="D80" s="2"/>
      <c r="E80" s="4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/>
      <c r="AC80" s="2"/>
    </row>
    <row r="81" spans="1:29" ht="12.75">
      <c r="A81" s="2"/>
      <c r="B81" s="2"/>
      <c r="C81" s="2"/>
      <c r="D81" s="2"/>
      <c r="E81" s="4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"/>
      <c r="AC81" s="2"/>
    </row>
    <row r="82" spans="1:29" ht="12.75">
      <c r="A82" s="2"/>
      <c r="B82" s="2"/>
      <c r="C82" s="2"/>
      <c r="D82" s="2"/>
      <c r="E82" s="4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"/>
      <c r="AC82" s="2"/>
    </row>
    <row r="83" spans="1:29" ht="12.75">
      <c r="A83" s="2"/>
      <c r="B83" s="2"/>
      <c r="C83" s="2"/>
      <c r="D83" s="2"/>
      <c r="E83" s="4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"/>
      <c r="AC83" s="2"/>
    </row>
    <row r="84" spans="1:29" ht="12.75">
      <c r="A84" s="2"/>
      <c r="B84" s="2"/>
      <c r="C84" s="2"/>
      <c r="D84" s="2"/>
      <c r="E84" s="4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"/>
      <c r="AC84" s="2"/>
    </row>
    <row r="85" spans="1:29" ht="12.75">
      <c r="A85" s="2"/>
      <c r="B85" s="2"/>
      <c r="C85" s="2"/>
      <c r="D85" s="2"/>
      <c r="E85" s="4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"/>
      <c r="AC85" s="2"/>
    </row>
    <row r="86" spans="1:29" ht="12.75">
      <c r="A86" s="2"/>
      <c r="B86" s="2"/>
      <c r="C86" s="2"/>
      <c r="D86" s="2"/>
      <c r="E86" s="4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"/>
      <c r="AC86" s="2"/>
    </row>
    <row r="87" spans="1:29" ht="12.75">
      <c r="A87" s="2"/>
      <c r="B87" s="2"/>
      <c r="C87" s="2"/>
      <c r="D87" s="2"/>
      <c r="E87" s="4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"/>
      <c r="AC87" s="2"/>
    </row>
    <row r="88" spans="1:29" ht="12.75">
      <c r="A88" s="2"/>
      <c r="B88" s="2"/>
      <c r="C88" s="2"/>
      <c r="D88" s="2"/>
      <c r="E88" s="4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"/>
      <c r="AC88" s="2"/>
    </row>
    <row r="89" spans="1:29" ht="12.75">
      <c r="A89" s="2"/>
      <c r="B89" s="2"/>
      <c r="C89" s="2"/>
      <c r="D89" s="2"/>
      <c r="E89" s="4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"/>
      <c r="AC89" s="2"/>
    </row>
  </sheetData>
  <mergeCells count="5">
    <mergeCell ref="A6:L6"/>
    <mergeCell ref="B22:D22"/>
    <mergeCell ref="F22:H22"/>
    <mergeCell ref="J22:L22"/>
    <mergeCell ref="F21:H21"/>
  </mergeCells>
  <printOptions/>
  <pageMargins left="0.29" right="0.25" top="0.21" bottom="0.23" header="0.5" footer="0.17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B1">
      <selection activeCell="B2" sqref="B2"/>
    </sheetView>
  </sheetViews>
  <sheetFormatPr defaultColWidth="9.140625" defaultRowHeight="12.75"/>
  <cols>
    <col min="1" max="1" width="32.00390625" style="0" customWidth="1"/>
    <col min="2" max="4" width="13.7109375" style="0" customWidth="1"/>
    <col min="5" max="5" width="14.7109375" style="0" customWidth="1"/>
    <col min="6" max="10" width="13.7109375" style="0" customWidth="1"/>
    <col min="11" max="13" width="11.7109375" style="0" customWidth="1"/>
    <col min="14" max="14" width="12.7109375" style="0" customWidth="1"/>
    <col min="15" max="16" width="11.7109375" style="0" customWidth="1"/>
    <col min="17" max="16384" width="13.7109375" style="0" customWidth="1"/>
  </cols>
  <sheetData>
    <row r="1" ht="8.25" customHeight="1">
      <c r="A1" s="40">
        <f ca="1">NOW()</f>
        <v>37579.502336226855</v>
      </c>
    </row>
    <row r="2" ht="8.25" customHeight="1">
      <c r="A2" s="6" t="s">
        <v>42</v>
      </c>
    </row>
    <row r="3" spans="1:16" ht="17.25" customHeight="1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  <c r="K3" s="41"/>
      <c r="L3" s="41"/>
      <c r="M3" s="41"/>
      <c r="N3" s="41"/>
      <c r="O3" s="41"/>
      <c r="P3" s="41"/>
    </row>
    <row r="4" spans="1:16" ht="17.25" customHeight="1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42"/>
      <c r="L4" s="42"/>
      <c r="M4" s="42"/>
      <c r="N4" s="42"/>
      <c r="O4" s="42"/>
      <c r="P4" s="42"/>
    </row>
    <row r="5" spans="1:16" ht="17.25" customHeight="1">
      <c r="A5" s="111" t="s">
        <v>43</v>
      </c>
      <c r="B5" s="111"/>
      <c r="C5" s="111"/>
      <c r="D5" s="111"/>
      <c r="E5" s="111"/>
      <c r="F5" s="111"/>
      <c r="G5" s="111"/>
      <c r="H5" s="111"/>
      <c r="I5" s="111"/>
      <c r="J5" s="111"/>
      <c r="K5" s="42"/>
      <c r="L5" s="42"/>
      <c r="M5" s="42"/>
      <c r="N5" s="42"/>
      <c r="O5" s="42"/>
      <c r="P5" s="42"/>
    </row>
    <row r="6" spans="1:16" ht="15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  <c r="K6" s="43"/>
      <c r="L6" s="43"/>
      <c r="M6" s="43"/>
      <c r="N6" s="43"/>
      <c r="O6" s="43"/>
      <c r="P6" s="43"/>
    </row>
    <row r="8" ht="15" customHeight="1"/>
    <row r="9" ht="12" customHeight="1"/>
    <row r="10" ht="12" customHeight="1"/>
    <row r="11" ht="12" customHeight="1"/>
    <row r="12" ht="15" customHeight="1"/>
    <row r="13" ht="12.75" customHeight="1"/>
    <row r="14" ht="12.75" customHeight="1"/>
    <row r="15" ht="12.75" customHeight="1"/>
    <row r="16" ht="15" customHeight="1"/>
    <row r="17" ht="15" customHeight="1"/>
    <row r="18" ht="15" customHeight="1"/>
    <row r="19" spans="1:20" ht="12.75" customHeight="1">
      <c r="A19" s="31"/>
      <c r="B19" s="102"/>
      <c r="C19" s="102"/>
      <c r="D19" s="102"/>
      <c r="E19" s="102"/>
      <c r="F19" s="102"/>
      <c r="G19" s="102"/>
      <c r="H19" s="103"/>
      <c r="I19" s="102"/>
      <c r="J19" s="102"/>
      <c r="K19" s="49"/>
      <c r="L19" s="49"/>
      <c r="M19" s="50"/>
      <c r="N19" s="49"/>
      <c r="O19" s="49"/>
      <c r="P19" s="49"/>
      <c r="Q19" s="86"/>
      <c r="R19" s="86"/>
      <c r="S19" s="86"/>
      <c r="T19" s="86"/>
    </row>
    <row r="20" spans="1:16" ht="11.25" customHeight="1">
      <c r="A20" s="44"/>
      <c r="B20" s="45"/>
      <c r="C20" s="45"/>
      <c r="D20" s="46"/>
      <c r="E20" s="49"/>
      <c r="F20" s="49"/>
      <c r="G20" s="104"/>
      <c r="H20" s="50"/>
      <c r="I20" s="49"/>
      <c r="J20" s="104"/>
      <c r="K20" s="49"/>
      <c r="L20" s="49"/>
      <c r="M20" s="50"/>
      <c r="N20" s="49"/>
      <c r="O20" s="49"/>
      <c r="P20" s="49"/>
    </row>
    <row r="21" spans="1:16" ht="12" customHeight="1">
      <c r="A21" s="51"/>
      <c r="B21" s="105" t="s">
        <v>27</v>
      </c>
      <c r="C21" s="105"/>
      <c r="D21" s="106"/>
      <c r="E21" s="52" t="s">
        <v>7</v>
      </c>
      <c r="F21" s="53"/>
      <c r="G21" s="54"/>
      <c r="H21" s="52" t="s">
        <v>28</v>
      </c>
      <c r="I21" s="55"/>
      <c r="J21" s="56"/>
      <c r="N21" s="57"/>
      <c r="O21" s="57"/>
      <c r="P21" s="57"/>
    </row>
    <row r="22" spans="1:10" ht="12" customHeight="1">
      <c r="A22" s="51"/>
      <c r="B22" s="58"/>
      <c r="C22" s="59" t="s">
        <v>29</v>
      </c>
      <c r="D22" s="60"/>
      <c r="E22" s="61" t="s">
        <v>30</v>
      </c>
      <c r="F22" s="61"/>
      <c r="G22" s="62"/>
      <c r="H22" s="61" t="s">
        <v>31</v>
      </c>
      <c r="I22" s="63"/>
      <c r="J22" s="64"/>
    </row>
    <row r="23" spans="1:10" ht="12.75" customHeight="1">
      <c r="A23" s="51"/>
      <c r="B23" s="26"/>
      <c r="C23" s="26" t="s">
        <v>45</v>
      </c>
      <c r="D23" s="65"/>
      <c r="E23" s="21"/>
      <c r="F23" s="26" t="s">
        <v>45</v>
      </c>
      <c r="G23" s="65"/>
      <c r="H23" s="21"/>
      <c r="I23" s="26" t="s">
        <v>45</v>
      </c>
      <c r="J23" s="65"/>
    </row>
    <row r="24" spans="1:10" ht="12" customHeight="1">
      <c r="A24" s="51"/>
      <c r="B24" s="27" t="s">
        <v>10</v>
      </c>
      <c r="C24" s="25" t="s">
        <v>46</v>
      </c>
      <c r="D24" s="66" t="s">
        <v>12</v>
      </c>
      <c r="E24" s="27" t="s">
        <v>10</v>
      </c>
      <c r="F24" s="25" t="s">
        <v>46</v>
      </c>
      <c r="G24" s="66" t="s">
        <v>12</v>
      </c>
      <c r="H24" s="27" t="s">
        <v>10</v>
      </c>
      <c r="I24" s="25" t="s">
        <v>46</v>
      </c>
      <c r="J24" s="66" t="s">
        <v>12</v>
      </c>
    </row>
    <row r="25" spans="1:10" ht="15" customHeight="1">
      <c r="A25" s="51" t="s">
        <v>32</v>
      </c>
      <c r="B25" s="67">
        <v>5600000</v>
      </c>
      <c r="C25" s="67">
        <f>1849858.7+322922.29</f>
        <v>2172780.9899999998</v>
      </c>
      <c r="D25" s="51">
        <f>B25-C25</f>
        <v>3427219.0100000002</v>
      </c>
      <c r="E25" s="2">
        <v>876200</v>
      </c>
      <c r="F25" s="2">
        <f>147048.19+95730.74</f>
        <v>242778.93</v>
      </c>
      <c r="G25" s="51">
        <f>E25-F25</f>
        <v>633421.0700000001</v>
      </c>
      <c r="H25" s="2"/>
      <c r="I25" s="2"/>
      <c r="J25" s="51"/>
    </row>
    <row r="26" spans="1:10" ht="12.75" customHeight="1">
      <c r="A26" s="51" t="s">
        <v>33</v>
      </c>
      <c r="B26" s="67">
        <v>13359600</v>
      </c>
      <c r="C26" s="67">
        <f>3525818+3272711.96</f>
        <v>6798529.96</v>
      </c>
      <c r="D26" s="51">
        <f>B26-C26</f>
        <v>6561070.04</v>
      </c>
      <c r="E26" s="2">
        <v>1759600</v>
      </c>
      <c r="F26" s="2">
        <f>751873+171127</f>
        <v>923000</v>
      </c>
      <c r="G26" s="51">
        <f>E26-F26</f>
        <v>836600</v>
      </c>
      <c r="H26" s="2"/>
      <c r="I26" s="2"/>
      <c r="J26" s="51"/>
    </row>
    <row r="27" spans="1:10" ht="12.75" customHeight="1">
      <c r="A27" s="51" t="s">
        <v>34</v>
      </c>
      <c r="B27" s="67">
        <v>39579300</v>
      </c>
      <c r="C27" s="67">
        <f>10555763.36+12024766.27</f>
        <v>22580529.63</v>
      </c>
      <c r="D27" s="51">
        <f>B27-C27</f>
        <v>16998770.37</v>
      </c>
      <c r="E27" s="2"/>
      <c r="F27" s="2"/>
      <c r="G27" s="51"/>
      <c r="H27" s="2"/>
      <c r="I27" s="2"/>
      <c r="J27" s="51"/>
    </row>
    <row r="28" spans="1:10" ht="12.75" customHeight="1">
      <c r="A28" s="51" t="s">
        <v>35</v>
      </c>
      <c r="B28" s="67">
        <v>1700000</v>
      </c>
      <c r="C28" s="67">
        <f>30963.39+8970</f>
        <v>39933.39</v>
      </c>
      <c r="D28" s="51">
        <f>B28-C28</f>
        <v>1660066.61</v>
      </c>
      <c r="E28" s="2"/>
      <c r="F28" s="2"/>
      <c r="G28" s="51"/>
      <c r="H28" s="2">
        <v>1000000</v>
      </c>
      <c r="I28" s="2">
        <v>1060.52</v>
      </c>
      <c r="J28" s="51">
        <f>H28-I28</f>
        <v>998939.48</v>
      </c>
    </row>
    <row r="29" spans="1:10" ht="12.75" customHeight="1">
      <c r="A29" s="68" t="s">
        <v>36</v>
      </c>
      <c r="B29" s="69">
        <v>40000000</v>
      </c>
      <c r="C29" s="69">
        <f>11000000</f>
        <v>11000000</v>
      </c>
      <c r="D29" s="51">
        <f>B29-C29</f>
        <v>29000000</v>
      </c>
      <c r="E29" s="2"/>
      <c r="F29" s="2"/>
      <c r="G29" s="68"/>
      <c r="H29" s="2"/>
      <c r="I29" s="2"/>
      <c r="J29" s="68"/>
    </row>
    <row r="30" spans="1:10" ht="12.75" customHeight="1">
      <c r="A30" s="68" t="s">
        <v>37</v>
      </c>
      <c r="B30" s="69"/>
      <c r="C30" s="69"/>
      <c r="D30" s="51"/>
      <c r="E30" s="2">
        <v>97000</v>
      </c>
      <c r="F30" s="2">
        <f>20500+19500</f>
        <v>40000</v>
      </c>
      <c r="G30" s="51">
        <f>E30-F30</f>
        <v>57000</v>
      </c>
      <c r="H30" s="2"/>
      <c r="I30" s="2"/>
      <c r="J30" s="68"/>
    </row>
    <row r="31" spans="1:10" ht="12.75" customHeight="1">
      <c r="A31" s="68" t="s">
        <v>38</v>
      </c>
      <c r="B31" s="69"/>
      <c r="C31" s="69"/>
      <c r="D31" s="51"/>
      <c r="E31" s="2"/>
      <c r="F31" s="2"/>
      <c r="G31" s="51"/>
      <c r="H31" s="2"/>
      <c r="I31" s="2"/>
      <c r="J31" s="68"/>
    </row>
    <row r="32" spans="1:10" ht="15" customHeight="1">
      <c r="A32" s="51" t="s">
        <v>9</v>
      </c>
      <c r="B32" s="70">
        <f>SUM(B25:B31)</f>
        <v>100238900</v>
      </c>
      <c r="C32" s="71">
        <f>ROUND(SUM(C25:C31),0)</f>
        <v>42591774</v>
      </c>
      <c r="D32" s="72">
        <f>ROUND(SUM(D25:D31),0)</f>
        <v>57647126</v>
      </c>
      <c r="E32" s="71">
        <f>SUM(E25:E31)</f>
        <v>2732800</v>
      </c>
      <c r="F32" s="71">
        <f>ROUND(SUM(F25:F31),0)</f>
        <v>1205779</v>
      </c>
      <c r="G32" s="72">
        <f>ROUND(SUM(G25:G31),0)</f>
        <v>1527021</v>
      </c>
      <c r="H32" s="71">
        <f>SUM(H25:H31)</f>
        <v>1000000</v>
      </c>
      <c r="I32" s="71">
        <f>ROUND(SUM(I25:I31),0)</f>
        <v>1061</v>
      </c>
      <c r="J32" s="72">
        <f>ROUND(SUM(J25:J31),0)</f>
        <v>998939</v>
      </c>
    </row>
    <row r="33" spans="1:10" ht="13.5" customHeight="1">
      <c r="A33" s="51" t="s">
        <v>39</v>
      </c>
      <c r="B33" s="67"/>
      <c r="C33" s="73">
        <f>C32/B32</f>
        <v>0.42490264757494345</v>
      </c>
      <c r="D33" s="74">
        <f>D32/B32</f>
        <v>0.5750973524250566</v>
      </c>
      <c r="E33" s="75"/>
      <c r="F33" s="75">
        <f>F32/E32</f>
        <v>0.44122475117096016</v>
      </c>
      <c r="G33" s="74">
        <f>G32/E32</f>
        <v>0.5587752488290398</v>
      </c>
      <c r="H33" s="75"/>
      <c r="I33" s="75">
        <f>I32/H32</f>
        <v>0.001061</v>
      </c>
      <c r="J33" s="74">
        <f>J32/H32</f>
        <v>0.998939</v>
      </c>
    </row>
    <row r="34" spans="1:10" ht="13.5" customHeight="1">
      <c r="A34" s="51"/>
      <c r="B34" s="67"/>
      <c r="C34" s="76"/>
      <c r="D34" s="74"/>
      <c r="E34" s="75"/>
      <c r="F34" s="77"/>
      <c r="G34" s="74"/>
      <c r="H34" s="78"/>
      <c r="I34" s="73"/>
      <c r="J34" s="74"/>
    </row>
    <row r="35" spans="1:18" ht="7.5" customHeight="1">
      <c r="A35" s="79"/>
      <c r="B35" s="80"/>
      <c r="C35" s="81"/>
      <c r="D35" s="82"/>
      <c r="E35" s="83"/>
      <c r="F35" s="81"/>
      <c r="G35" s="82"/>
      <c r="H35" s="84"/>
      <c r="I35" s="81"/>
      <c r="J35" s="82"/>
      <c r="K35" s="85"/>
      <c r="L35" s="85"/>
      <c r="M35" s="85"/>
      <c r="N35" s="85"/>
      <c r="O35" s="85"/>
      <c r="P35" s="85"/>
      <c r="Q35" s="85"/>
      <c r="R35" s="85"/>
    </row>
    <row r="36" spans="1:10" ht="12" customHeight="1">
      <c r="A36" s="79"/>
      <c r="B36" s="86"/>
      <c r="C36" s="87"/>
      <c r="D36" s="88"/>
      <c r="E36" s="89"/>
      <c r="F36" s="90"/>
      <c r="G36" s="88"/>
      <c r="H36" s="89"/>
      <c r="I36" s="34"/>
      <c r="J36" s="87"/>
    </row>
    <row r="37" spans="1:7" ht="12" customHeight="1">
      <c r="A37" s="79"/>
      <c r="B37" s="53" t="s">
        <v>40</v>
      </c>
      <c r="C37" s="53"/>
      <c r="D37" s="54"/>
      <c r="E37" s="91"/>
      <c r="F37" s="92"/>
      <c r="G37" s="93"/>
    </row>
    <row r="38" spans="1:7" ht="12" customHeight="1">
      <c r="A38" s="79"/>
      <c r="B38" s="107" t="s">
        <v>41</v>
      </c>
      <c r="C38" s="107"/>
      <c r="D38" s="108"/>
      <c r="E38" s="109" t="s">
        <v>9</v>
      </c>
      <c r="F38" s="107"/>
      <c r="G38" s="108"/>
    </row>
    <row r="39" spans="1:7" ht="12.75">
      <c r="A39" s="79"/>
      <c r="B39" s="26"/>
      <c r="C39" s="26" t="s">
        <v>45</v>
      </c>
      <c r="D39" s="65"/>
      <c r="E39" s="94"/>
      <c r="F39" s="26" t="s">
        <v>45</v>
      </c>
      <c r="G39" s="65"/>
    </row>
    <row r="40" spans="1:7" ht="12" customHeight="1">
      <c r="A40" s="79"/>
      <c r="B40" s="27" t="s">
        <v>10</v>
      </c>
      <c r="C40" s="25" t="s">
        <v>46</v>
      </c>
      <c r="D40" s="66" t="s">
        <v>12</v>
      </c>
      <c r="E40" s="95" t="s">
        <v>10</v>
      </c>
      <c r="F40" s="25" t="s">
        <v>46</v>
      </c>
      <c r="G40" s="66" t="s">
        <v>12</v>
      </c>
    </row>
    <row r="41" spans="1:7" ht="15" customHeight="1">
      <c r="A41" s="51" t="s">
        <v>32</v>
      </c>
      <c r="B41" s="67"/>
      <c r="C41" s="67"/>
      <c r="D41" s="51"/>
      <c r="E41" s="96">
        <f aca="true" t="shared" si="0" ref="E41:G46">B25+E25+H25+B41</f>
        <v>6476200</v>
      </c>
      <c r="F41" s="67">
        <f t="shared" si="0"/>
        <v>2415559.92</v>
      </c>
      <c r="G41" s="51">
        <f t="shared" si="0"/>
        <v>4060640.08</v>
      </c>
    </row>
    <row r="42" spans="1:7" ht="12.75" customHeight="1">
      <c r="A42" s="51" t="s">
        <v>33</v>
      </c>
      <c r="B42" s="67"/>
      <c r="C42" s="67"/>
      <c r="D42" s="51"/>
      <c r="E42" s="96">
        <f t="shared" si="0"/>
        <v>15119200</v>
      </c>
      <c r="F42" s="67">
        <f t="shared" si="0"/>
        <v>7721529.96</v>
      </c>
      <c r="G42" s="51">
        <f t="shared" si="0"/>
        <v>7397670.04</v>
      </c>
    </row>
    <row r="43" spans="1:8" ht="12.75" customHeight="1">
      <c r="A43" s="51" t="s">
        <v>34</v>
      </c>
      <c r="B43" s="67"/>
      <c r="C43" s="67"/>
      <c r="D43" s="51"/>
      <c r="E43" s="96">
        <f t="shared" si="0"/>
        <v>39579300</v>
      </c>
      <c r="F43" s="67">
        <f t="shared" si="0"/>
        <v>22580529.63</v>
      </c>
      <c r="G43" s="51">
        <f t="shared" si="0"/>
        <v>16998770.37</v>
      </c>
      <c r="H43" s="86"/>
    </row>
    <row r="44" spans="1:7" ht="12.75" customHeight="1">
      <c r="A44" s="51" t="s">
        <v>35</v>
      </c>
      <c r="B44" s="67"/>
      <c r="C44" s="67"/>
      <c r="D44" s="51"/>
      <c r="E44" s="96">
        <f t="shared" si="0"/>
        <v>2700000</v>
      </c>
      <c r="F44" s="67">
        <f t="shared" si="0"/>
        <v>40993.909999999996</v>
      </c>
      <c r="G44" s="51">
        <f t="shared" si="0"/>
        <v>2659006.09</v>
      </c>
    </row>
    <row r="45" spans="1:7" ht="12.75" customHeight="1">
      <c r="A45" s="68" t="s">
        <v>36</v>
      </c>
      <c r="B45" s="67"/>
      <c r="C45" s="67"/>
      <c r="D45" s="51"/>
      <c r="E45" s="96">
        <f t="shared" si="0"/>
        <v>40000000</v>
      </c>
      <c r="F45" s="67">
        <f t="shared" si="0"/>
        <v>11000000</v>
      </c>
      <c r="G45" s="51">
        <f t="shared" si="0"/>
        <v>29000000</v>
      </c>
    </row>
    <row r="46" spans="1:7" ht="12.75" customHeight="1">
      <c r="A46" s="68" t="s">
        <v>37</v>
      </c>
      <c r="B46" s="67"/>
      <c r="C46" s="67"/>
      <c r="D46" s="51"/>
      <c r="E46" s="96">
        <f t="shared" si="0"/>
        <v>97000</v>
      </c>
      <c r="F46" s="67">
        <f t="shared" si="0"/>
        <v>40000</v>
      </c>
      <c r="G46" s="51">
        <f t="shared" si="0"/>
        <v>57000</v>
      </c>
    </row>
    <row r="47" spans="1:7" ht="12.75" customHeight="1">
      <c r="A47" s="68" t="s">
        <v>38</v>
      </c>
      <c r="B47" s="97">
        <v>17540800</v>
      </c>
      <c r="C47" s="97">
        <f>1952473.82+3023812.28</f>
        <v>4976286.1</v>
      </c>
      <c r="D47" s="98">
        <f>B47-C47</f>
        <v>12564513.9</v>
      </c>
      <c r="E47" s="99">
        <f>+B47+B31+E31+H31</f>
        <v>17540800</v>
      </c>
      <c r="F47" s="31">
        <f>+C47+C31+F31+I31</f>
        <v>4976286.1</v>
      </c>
      <c r="G47" s="98">
        <f>+D47+D31+G31+J31</f>
        <v>12564513.9</v>
      </c>
    </row>
    <row r="48" spans="1:7" ht="15" customHeight="1">
      <c r="A48" s="51" t="s">
        <v>9</v>
      </c>
      <c r="B48" s="71">
        <f>SUM(B41:B47)</f>
        <v>17540800</v>
      </c>
      <c r="C48" s="71">
        <f>ROUND(SUM(C41:C47),0)</f>
        <v>4976286</v>
      </c>
      <c r="D48" s="72">
        <f>ROUND(SUM(D41:D47),0)</f>
        <v>12564514</v>
      </c>
      <c r="E48" s="71">
        <f>SUM(E41:E47)</f>
        <v>121512500</v>
      </c>
      <c r="F48" s="71">
        <f>ROUND(SUM(F41:F47),0)</f>
        <v>48774900</v>
      </c>
      <c r="G48" s="72">
        <f>ROUND(SUM(G41:G47),0)</f>
        <v>72737600</v>
      </c>
    </row>
    <row r="49" spans="1:7" ht="13.5" customHeight="1">
      <c r="A49" s="51" t="s">
        <v>39</v>
      </c>
      <c r="B49" s="87" t="s">
        <v>5</v>
      </c>
      <c r="C49" s="73">
        <f>C48/B48</f>
        <v>0.28369777889263886</v>
      </c>
      <c r="D49" s="74">
        <f>D48/B48</f>
        <v>0.7163022211073611</v>
      </c>
      <c r="E49" s="78"/>
      <c r="F49" s="73">
        <f>F48/E48</f>
        <v>0.4013982100606933</v>
      </c>
      <c r="G49" s="74">
        <f>G48/E48</f>
        <v>0.5986017899393067</v>
      </c>
    </row>
    <row r="51" ht="12.75">
      <c r="F51" s="100"/>
    </row>
    <row r="52" ht="12.75">
      <c r="F52" s="101"/>
    </row>
    <row r="53" ht="12.75">
      <c r="F53" s="100"/>
    </row>
    <row r="54" ht="12.75">
      <c r="F54" s="100"/>
    </row>
    <row r="55" ht="12.75">
      <c r="F55" s="100"/>
    </row>
  </sheetData>
  <mergeCells count="7">
    <mergeCell ref="B21:D21"/>
    <mergeCell ref="B38:D38"/>
    <mergeCell ref="E38:G38"/>
    <mergeCell ref="A3:J3"/>
    <mergeCell ref="A4:J4"/>
    <mergeCell ref="A5:J5"/>
    <mergeCell ref="A6:J6"/>
  </mergeCells>
  <printOptions/>
  <pageMargins left="0.2" right="0.23" top="0.26" bottom="0.3" header="0.26" footer="0.28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DGriffin</dc:creator>
  <cp:keywords/>
  <dc:description/>
  <cp:lastModifiedBy>DGriffin</cp:lastModifiedBy>
  <cp:lastPrinted>2002-11-19T18:02:55Z</cp:lastPrinted>
  <dcterms:created xsi:type="dcterms:W3CDTF">2002-11-19T16:35:13Z</dcterms:created>
  <dcterms:modified xsi:type="dcterms:W3CDTF">2002-11-19T18:06:44Z</dcterms:modified>
  <cp:category/>
  <cp:version/>
  <cp:contentType/>
  <cp:contentStatus/>
</cp:coreProperties>
</file>